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60" windowWidth="15120" windowHeight="8010" tabRatio="5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Лист1!$A$1:$F$91</definedName>
  </definedNames>
  <calcPr calcId="125725"/>
  <extLst>
    <ext uri="smNativeData">
      <pm:revision xmlns:pm="smNativeData" day="1666337814" val="982" rev="124" revOS="4" revMin="124" revMax="0"/>
      <pm:docPrefs xmlns:pm="smNativeData" id="1666337814" fixedDigits="0" showNotice="1" showFrameBounds="1" autoChart="1" recalcOnPrint="1" recalcOnCopy="1" finalRounding="1" compatTextArt="1" tab="567" useDefinedPrintRange="1" printArea="currentSheet"/>
      <pm:compatibility xmlns:pm="smNativeData" id="1666337814" overlapCells="1"/>
      <pm:defCurrency xmlns:pm="smNativeData" id="1666337814"/>
    </ext>
  </extLst>
</workbook>
</file>

<file path=xl/calcChain.xml><?xml version="1.0" encoding="utf-8"?>
<calcChain xmlns="http://schemas.openxmlformats.org/spreadsheetml/2006/main">
  <c r="E4" i="1"/>
  <c r="F15"/>
  <c r="F74"/>
  <c r="F14" s="1"/>
  <c r="F10"/>
  <c r="F5"/>
  <c r="F81"/>
  <c r="F46"/>
  <c r="C74"/>
  <c r="C14" s="1"/>
  <c r="D14" s="1"/>
  <c r="E14" s="1"/>
  <c r="D7"/>
  <c r="E7"/>
  <c r="G16" i="2"/>
  <c r="F11"/>
  <c r="D11"/>
  <c r="C11"/>
  <c r="G11" s="1"/>
  <c r="F10"/>
  <c r="D10"/>
  <c r="G10" s="1"/>
  <c r="C10"/>
  <c r="F9"/>
  <c r="D9"/>
  <c r="G9" s="1"/>
  <c r="C9"/>
  <c r="C7"/>
  <c r="D7" s="1"/>
  <c r="D6"/>
  <c r="C6"/>
  <c r="G6" s="1"/>
  <c r="G5"/>
  <c r="F5"/>
  <c r="C4"/>
  <c r="D4" s="1"/>
  <c r="D3"/>
  <c r="C3"/>
  <c r="G3" s="1"/>
  <c r="G2"/>
  <c r="F2"/>
  <c r="C81" i="1"/>
  <c r="E55"/>
  <c r="D54"/>
  <c r="E54" s="1"/>
  <c r="D53"/>
  <c r="E53" s="1"/>
  <c r="D52"/>
  <c r="E52" s="1"/>
  <c r="D51"/>
  <c r="E51" s="1"/>
  <c r="D50"/>
  <c r="E50" s="1"/>
  <c r="D49"/>
  <c r="E49" s="1"/>
  <c r="D48"/>
  <c r="E48" s="1"/>
  <c r="E47"/>
  <c r="C46"/>
  <c r="D46" s="1"/>
  <c r="E46" s="1"/>
  <c r="D45"/>
  <c r="E45" s="1"/>
  <c r="D43"/>
  <c r="E43" s="1"/>
  <c r="D40"/>
  <c r="E40" s="1"/>
  <c r="D39"/>
  <c r="E39" s="1"/>
  <c r="D38"/>
  <c r="E38" s="1"/>
  <c r="D37"/>
  <c r="E37" s="1"/>
  <c r="E36"/>
  <c r="D34"/>
  <c r="E34" s="1"/>
  <c r="D33"/>
  <c r="E33" s="1"/>
  <c r="D31"/>
  <c r="E31" s="1"/>
  <c r="E30"/>
  <c r="D29"/>
  <c r="E29" s="1"/>
  <c r="E27"/>
  <c r="D27"/>
  <c r="E26"/>
  <c r="D26"/>
  <c r="D25"/>
  <c r="E25" s="1"/>
  <c r="D23"/>
  <c r="E23" s="1"/>
  <c r="E22"/>
  <c r="D21"/>
  <c r="E21" s="1"/>
  <c r="D20"/>
  <c r="E20" s="1"/>
  <c r="E19"/>
  <c r="C17"/>
  <c r="C15" s="1"/>
  <c r="D15" s="1"/>
  <c r="E15" s="1"/>
  <c r="D16"/>
  <c r="D17" s="1"/>
  <c r="E17" s="1"/>
  <c r="E8"/>
  <c r="D8"/>
  <c r="E6"/>
  <c r="D6"/>
  <c r="F13" l="1"/>
  <c r="C13"/>
  <c r="F57"/>
  <c r="G4" i="2"/>
  <c r="G13" s="1"/>
  <c r="G7"/>
  <c r="E16" i="1"/>
  <c r="C57" l="1"/>
  <c r="D57" s="1"/>
  <c r="E57" s="1"/>
  <c r="D13"/>
  <c r="E13" s="1"/>
  <c r="D4" l="1"/>
  <c r="E5"/>
  <c r="D5" l="1"/>
  <c r="D10"/>
  <c r="C4"/>
  <c r="C10" l="1"/>
  <c r="C5"/>
</calcChain>
</file>

<file path=xl/sharedStrings.xml><?xml version="1.0" encoding="utf-8"?>
<sst xmlns="http://schemas.openxmlformats.org/spreadsheetml/2006/main" count="149" uniqueCount="134">
  <si>
    <t>№ п/п</t>
  </si>
  <si>
    <t>Доходы:</t>
  </si>
  <si>
    <t>План на год 2023</t>
  </si>
  <si>
    <t>план на 1 мес. 2023 г.</t>
  </si>
  <si>
    <t>на 1 м2 в месяц</t>
  </si>
  <si>
    <t>1.</t>
  </si>
  <si>
    <t>Плата за текущий ремонт и содержание жилого дома,</t>
  </si>
  <si>
    <t>Всего доходов направленных на текущий ремонт и содержание</t>
  </si>
  <si>
    <t>2.</t>
  </si>
  <si>
    <t>Использование общедомового имущества (арендная плата провайдеров)</t>
  </si>
  <si>
    <t>4.</t>
  </si>
  <si>
    <t>Пени</t>
  </si>
  <si>
    <t>Всего доходов:</t>
  </si>
  <si>
    <t>Постоянные расходы по обслуживанию и содержанию дома</t>
  </si>
  <si>
    <t>Текущий ремонт и содержание</t>
  </si>
  <si>
    <t>1.1</t>
  </si>
  <si>
    <t>Текущий ремонт (в соответствии с планом)</t>
  </si>
  <si>
    <t>1.2</t>
  </si>
  <si>
    <t>Содержание многоквартирного дома</t>
  </si>
  <si>
    <t>1.2.1</t>
  </si>
  <si>
    <t>Заработная плата персонала</t>
  </si>
  <si>
    <t>1.2.2</t>
  </si>
  <si>
    <t>1.2.3</t>
  </si>
  <si>
    <t>Эксплуатация лифтов</t>
  </si>
  <si>
    <t>освидетельствование ООО "НАР" (2500 руб. х9 шт )</t>
  </si>
  <si>
    <t>страхование</t>
  </si>
  <si>
    <t>1.2.4</t>
  </si>
  <si>
    <t>Договор с аварийно-диспетчерской службой</t>
  </si>
  <si>
    <t>1.2.5</t>
  </si>
  <si>
    <t>начисление и сбор платежей, паспортный стол, ведение лицевых счетов (Договор с МУ "ИАЦ по ЖКХ" Администрации В.Новгорода</t>
  </si>
  <si>
    <t>1.2.5.1.</t>
  </si>
  <si>
    <t>Дополнительные запросы в ИАЦ</t>
  </si>
  <si>
    <t>1.2.6</t>
  </si>
  <si>
    <t>1.2.7</t>
  </si>
  <si>
    <t xml:space="preserve">Материалы, инвентарь для текущего ремонта и санитарного содержания.  </t>
  </si>
  <si>
    <t>1.2.8</t>
  </si>
  <si>
    <t>Спецодежда и средства защиты</t>
  </si>
  <si>
    <t>1.2.9</t>
  </si>
  <si>
    <t>Электрообслуживание здания (ИП Нахаев)</t>
  </si>
  <si>
    <t>1.2.10</t>
  </si>
  <si>
    <t>Обслуживание внутридомового газового оборудования (Договор с ООО "Новгород-аудит энерго")</t>
  </si>
  <si>
    <t>1.2.11</t>
  </si>
  <si>
    <t>Обслуживание домофона (Договор с ИП Тарасов Н.Е.)</t>
  </si>
  <si>
    <t>20 руб.х 314 квартир х12 мес.</t>
  </si>
  <si>
    <t>1.2.12</t>
  </si>
  <si>
    <t>Техническое обслуживание теплосчетчиков и узлов погодного регулирования(УПР-12000;счётчики 63000)</t>
  </si>
  <si>
    <t>1.2.13</t>
  </si>
  <si>
    <t>Сервисная поддержка видеонаблюдения (ООО Ковчег)</t>
  </si>
  <si>
    <t>1.2.14</t>
  </si>
  <si>
    <t>Проверка вентканалов</t>
  </si>
  <si>
    <t>1.2.15</t>
  </si>
  <si>
    <t xml:space="preserve">Договор на уборку подъездов, очистку территории </t>
  </si>
  <si>
    <t>1.2.16</t>
  </si>
  <si>
    <t>Механизированная уборка и вывоз снега</t>
  </si>
  <si>
    <t>1.2.17</t>
  </si>
  <si>
    <t>Промывка и дезинфекция мусопроводов и мусоприёмных камер 2 раза в год.</t>
  </si>
  <si>
    <t>1.2.20</t>
  </si>
  <si>
    <t>1.2.18</t>
  </si>
  <si>
    <t>Благоустройство территории (грунт растительный, рассада, покраска и ремонт оборудования на придомовой территории), вырезка кустов и деревьев</t>
  </si>
  <si>
    <t>1.2.19</t>
  </si>
  <si>
    <t>Проверка ИПУ</t>
  </si>
  <si>
    <t>1.3</t>
  </si>
  <si>
    <t>Административные расходы</t>
  </si>
  <si>
    <t>1.3.1</t>
  </si>
  <si>
    <t>Вознаграждение председателю правления</t>
  </si>
  <si>
    <t>1.3.2</t>
  </si>
  <si>
    <t xml:space="preserve">Оплата обучения по тепло-, электроустановкам, проведение собраний, услуг нотариуса. </t>
  </si>
  <si>
    <t>1.3.3</t>
  </si>
  <si>
    <t>Эксплуатация оргтехники (компьютер, телефон, принтер),сдача отчётности в электронном виде</t>
  </si>
  <si>
    <t>1.3.4</t>
  </si>
  <si>
    <t>Канцтовары, бланки</t>
  </si>
  <si>
    <t>1.3.5</t>
  </si>
  <si>
    <t>1.3.6</t>
  </si>
  <si>
    <t>Прочие (налоги, пошлины,страхование гражданской ответственности)</t>
  </si>
  <si>
    <t>1.3.7</t>
  </si>
  <si>
    <t xml:space="preserve">Транспортные расходы </t>
  </si>
  <si>
    <t>1.3.8</t>
  </si>
  <si>
    <t>Договор на содержание зеленых насаждений на придомовой территории</t>
  </si>
  <si>
    <t>1.3.9</t>
  </si>
  <si>
    <t>Юридическое абоненское обслуживание</t>
  </si>
  <si>
    <t>Всего расходов:</t>
  </si>
  <si>
    <t xml:space="preserve">   План текущего ремонта по ТСЖ "Лилия"на 2023 год </t>
  </si>
  <si>
    <t>№п/п</t>
  </si>
  <si>
    <t xml:space="preserve"> Наименование  статьи</t>
  </si>
  <si>
    <t>Сумма</t>
  </si>
  <si>
    <t>Подготовка дома к зиме:</t>
  </si>
  <si>
    <t>Ремонт и герметизация межпанельных швов и козырьков (по заявкам собственников)</t>
  </si>
  <si>
    <t xml:space="preserve">  </t>
  </si>
  <si>
    <t>Ремонт фасада МКД(покраска)2 очередь внешняя сторона дома</t>
  </si>
  <si>
    <t>Покраска дверей подвал (только материалы 7шт.)</t>
  </si>
  <si>
    <t>Покраска газовой трубы</t>
  </si>
  <si>
    <t>Непредвиденные расходы на ремонт в аварийных ситуациях</t>
  </si>
  <si>
    <t>Частичный ремонт мягкой кровли  1-3 под.</t>
  </si>
  <si>
    <t>Итого</t>
  </si>
  <si>
    <r>
      <t xml:space="preserve">         </t>
    </r>
    <r>
      <rPr>
        <b/>
        <u/>
        <sz val="16"/>
        <rFont val="Times New Roman"/>
        <family val="1"/>
        <charset val="204"/>
      </rPr>
      <t xml:space="preserve"> Использование дополнительных доходов</t>
    </r>
  </si>
  <si>
    <t>1</t>
  </si>
  <si>
    <t>Проведение Новогоднего праздника двора</t>
  </si>
  <si>
    <t>Примечания:</t>
  </si>
  <si>
    <t>Председатель правления ТСЖ"Лилия"</t>
  </si>
  <si>
    <t>Коко О.В.</t>
  </si>
  <si>
    <t>оклад месяц</t>
  </si>
  <si>
    <t>налоги 30,2%</t>
  </si>
  <si>
    <t>Итого расходы  за год</t>
  </si>
  <si>
    <t>совмещение на период отпуска</t>
  </si>
  <si>
    <t>Всего расходов за год</t>
  </si>
  <si>
    <t>Дворник-мусорщик 1-5 под</t>
  </si>
  <si>
    <t>январь-февраль, ноябрь декабрь</t>
  </si>
  <si>
    <t>март-октябрь</t>
  </si>
  <si>
    <t>Дворник-мусорщик 6-9 под</t>
  </si>
  <si>
    <t>Уборщица 1-3 под</t>
  </si>
  <si>
    <t>Уборщица 4-6 под</t>
  </si>
  <si>
    <t>Уборщица 7-9 под</t>
  </si>
  <si>
    <t>Средства защиты</t>
  </si>
  <si>
    <t>Спецодежда уборщиц</t>
  </si>
  <si>
    <t>Спецодежда дворников</t>
  </si>
  <si>
    <t>Хоз.инвентарь</t>
  </si>
  <si>
    <t>Моющие средства</t>
  </si>
  <si>
    <t>на руки</t>
  </si>
  <si>
    <t>дворник-мусорщик  1-14200,2-12500</t>
  </si>
  <si>
    <t>уборщица (1-5п)-11100, (6-9п)-8300.</t>
  </si>
  <si>
    <t>Эксперт-Сервис/ оклады дворники 16300+14400,уборщицы 12800+9600</t>
  </si>
  <si>
    <t>Дератизация 10640 р+  дезинсекция подвалов 20000р. (ООО "Успех")</t>
  </si>
  <si>
    <t>договор ООО"НЛК""40635х12 мес</t>
  </si>
  <si>
    <t>Услуги банка (Договор с Новгородским ОСБ №8629)</t>
  </si>
  <si>
    <t xml:space="preserve">Замена одного мусорного контейнера и замена колёс </t>
  </si>
  <si>
    <t>Оборудование контейнерной площадки КГО</t>
  </si>
  <si>
    <t>Факт за 2023 год</t>
  </si>
  <si>
    <t>Начисления на заработную плату(СФР, страхование- 30,2%)</t>
  </si>
  <si>
    <t>Выплата возмещения (Николаева Ю.М.)</t>
  </si>
  <si>
    <t>3.</t>
  </si>
  <si>
    <t>Возмещение ущерба (Строй плюс)</t>
  </si>
  <si>
    <t>Продажа металлолома</t>
  </si>
  <si>
    <t>Ремонт подъездов</t>
  </si>
  <si>
    <t>Выполнение сметы доходов и расходов ТСЖ "Лилия" за 2023 год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</si>
</sst>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u/>
      <sz val="16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rgb="FFFF00FF"/>
      <name val="Times New Roman"/>
      <family val="1"/>
      <charset val="204"/>
    </font>
    <font>
      <b/>
      <u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</fonts>
  <fills count="2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3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6">
    <xf numFmtId="0" fontId="0" fillId="0" borderId="0" xfId="0"/>
    <xf numFmtId="4" fontId="1" fillId="0" borderId="1" xfId="0" applyNumberFormat="1" applyFont="1" applyBorder="1" applyAlignment="1">
      <alignment horizontal="center" wrapText="1"/>
    </xf>
    <xf numFmtId="0" fontId="2" fillId="0" borderId="0" xfId="0" applyFont="1"/>
    <xf numFmtId="4" fontId="1" fillId="0" borderId="1" xfId="0" applyNumberFormat="1" applyFont="1" applyBorder="1" applyAlignment="1">
      <alignment horizontal="right" wrapText="1"/>
    </xf>
    <xf numFmtId="0" fontId="1" fillId="0" borderId="0" xfId="0" applyFont="1"/>
    <xf numFmtId="4" fontId="2" fillId="0" borderId="0" xfId="0" applyNumberFormat="1" applyFont="1"/>
    <xf numFmtId="0" fontId="2" fillId="0" borderId="2" xfId="0" applyFont="1" applyBorder="1" applyAlignment="1">
      <alignment wrapText="1"/>
    </xf>
    <xf numFmtId="4" fontId="2" fillId="0" borderId="2" xfId="0" applyNumberFormat="1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0" fontId="1" fillId="0" borderId="2" xfId="0" applyFont="1" applyBorder="1" applyAlignment="1">
      <alignment wrapText="1"/>
    </xf>
    <xf numFmtId="4" fontId="2" fillId="2" borderId="3" xfId="0" applyNumberFormat="1" applyFont="1" applyFill="1" applyBorder="1"/>
    <xf numFmtId="4" fontId="2" fillId="2" borderId="3" xfId="0" applyNumberFormat="1" applyFont="1" applyFill="1" applyBorder="1" applyAlignment="1">
      <alignment horizontal="right"/>
    </xf>
    <xf numFmtId="0" fontId="2" fillId="2" borderId="3" xfId="0" applyFont="1" applyFill="1" applyBorder="1" applyAlignment="1">
      <alignment wrapText="1"/>
    </xf>
    <xf numFmtId="4" fontId="1" fillId="3" borderId="4" xfId="0" applyNumberFormat="1" applyFont="1" applyFill="1" applyBorder="1" applyAlignment="1">
      <alignment horizont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4" fontId="2" fillId="4" borderId="5" xfId="0" applyNumberFormat="1" applyFont="1" applyFill="1" applyBorder="1"/>
    <xf numFmtId="4" fontId="1" fillId="5" borderId="6" xfId="0" applyNumberFormat="1" applyFont="1" applyFill="1" applyBorder="1"/>
    <xf numFmtId="4" fontId="2" fillId="7" borderId="8" xfId="0" applyNumberFormat="1" applyFont="1" applyFill="1" applyBorder="1" applyAlignment="1">
      <alignment horizontal="right"/>
    </xf>
    <xf numFmtId="4" fontId="1" fillId="2" borderId="3" xfId="0" applyNumberFormat="1" applyFont="1" applyFill="1" applyBorder="1" applyAlignment="1">
      <alignment horizontal="right"/>
    </xf>
    <xf numFmtId="4" fontId="1" fillId="2" borderId="3" xfId="0" applyNumberFormat="1" applyFont="1" applyFill="1" applyBorder="1"/>
    <xf numFmtId="0" fontId="2" fillId="5" borderId="6" xfId="0" applyFont="1" applyFill="1" applyBorder="1"/>
    <xf numFmtId="0" fontId="2" fillId="5" borderId="6" xfId="0" applyFont="1" applyFill="1" applyBorder="1" applyAlignment="1">
      <alignment horizontal="center" vertical="top" wrapText="1"/>
    </xf>
    <xf numFmtId="4" fontId="2" fillId="5" borderId="6" xfId="0" applyNumberFormat="1" applyFont="1" applyFill="1" applyBorder="1"/>
    <xf numFmtId="0" fontId="2" fillId="5" borderId="6" xfId="0" applyFont="1" applyFill="1" applyBorder="1" applyAlignment="1">
      <alignment vertical="top" wrapText="1"/>
    </xf>
    <xf numFmtId="0" fontId="1" fillId="5" borderId="6" xfId="0" applyFont="1" applyFill="1" applyBorder="1" applyAlignment="1">
      <alignment horizontal="center" vertical="top" wrapText="1"/>
    </xf>
    <xf numFmtId="4" fontId="1" fillId="5" borderId="6" xfId="0" applyNumberFormat="1" applyFont="1" applyFill="1" applyBorder="1" applyAlignment="1">
      <alignment horizontal="center"/>
    </xf>
    <xf numFmtId="0" fontId="2" fillId="2" borderId="3" xfId="0" applyFont="1" applyFill="1" applyBorder="1" applyAlignment="1">
      <alignment horizontal="right"/>
    </xf>
    <xf numFmtId="0" fontId="2" fillId="4" borderId="5" xfId="0" applyFont="1" applyFill="1" applyBorder="1" applyAlignment="1">
      <alignment wrapText="1"/>
    </xf>
    <xf numFmtId="0" fontId="1" fillId="5" borderId="6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right"/>
    </xf>
    <xf numFmtId="0" fontId="2" fillId="8" borderId="9" xfId="0" applyFont="1" applyFill="1" applyBorder="1" applyAlignment="1">
      <alignment wrapText="1"/>
    </xf>
    <xf numFmtId="4" fontId="1" fillId="6" borderId="7" xfId="0" applyNumberFormat="1" applyFont="1" applyFill="1" applyBorder="1"/>
    <xf numFmtId="49" fontId="2" fillId="4" borderId="5" xfId="0" applyNumberFormat="1" applyFont="1" applyFill="1" applyBorder="1" applyAlignment="1">
      <alignment horizontal="right"/>
    </xf>
    <xf numFmtId="49" fontId="2" fillId="10" borderId="11" xfId="0" applyNumberFormat="1" applyFont="1" applyFill="1" applyBorder="1" applyAlignment="1">
      <alignment horizontal="right"/>
    </xf>
    <xf numFmtId="49" fontId="2" fillId="2" borderId="3" xfId="0" applyNumberFormat="1" applyFont="1" applyFill="1" applyBorder="1" applyAlignment="1">
      <alignment wrapText="1"/>
    </xf>
    <xf numFmtId="0" fontId="2" fillId="5" borderId="6" xfId="0" applyFont="1" applyFill="1" applyBorder="1" applyAlignment="1">
      <alignment horizontal="right"/>
    </xf>
    <xf numFmtId="0" fontId="2" fillId="11" borderId="12" xfId="0" applyFont="1" applyFill="1" applyBorder="1" applyAlignment="1">
      <alignment horizontal="right" vertical="top" wrapText="1"/>
    </xf>
    <xf numFmtId="0" fontId="2" fillId="12" borderId="13" xfId="0" applyFont="1" applyFill="1" applyBorder="1" applyAlignment="1">
      <alignment horizontal="center" vertical="top" wrapText="1"/>
    </xf>
    <xf numFmtId="0" fontId="2" fillId="13" borderId="14" xfId="0" applyFont="1" applyFill="1" applyBorder="1" applyAlignment="1">
      <alignment horizontal="center" vertical="top" wrapText="1"/>
    </xf>
    <xf numFmtId="0" fontId="2" fillId="14" borderId="15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horizontal="left" vertical="top" wrapText="1"/>
    </xf>
    <xf numFmtId="4" fontId="2" fillId="15" borderId="16" xfId="0" applyNumberFormat="1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left" vertical="top" wrapText="1"/>
    </xf>
    <xf numFmtId="4" fontId="1" fillId="5" borderId="6" xfId="0" applyNumberFormat="1" applyFont="1" applyFill="1" applyBorder="1" applyAlignment="1">
      <alignment horizontal="right" vertical="top" wrapText="1"/>
    </xf>
    <xf numFmtId="49" fontId="1" fillId="5" borderId="6" xfId="0" applyNumberFormat="1" applyFont="1" applyFill="1" applyBorder="1" applyAlignment="1">
      <alignment horizontal="right"/>
    </xf>
    <xf numFmtId="0" fontId="1" fillId="2" borderId="3" xfId="0" applyFont="1" applyFill="1" applyBorder="1" applyAlignment="1">
      <alignment wrapText="1"/>
    </xf>
    <xf numFmtId="49" fontId="2" fillId="5" borderId="6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2" fillId="5" borderId="6" xfId="0" applyFont="1" applyFill="1" applyBorder="1" applyAlignment="1">
      <alignment wrapText="1"/>
    </xf>
    <xf numFmtId="49" fontId="1" fillId="2" borderId="3" xfId="0" applyNumberFormat="1" applyFont="1" applyFill="1" applyBorder="1" applyAlignment="1">
      <alignment horizontal="right"/>
    </xf>
    <xf numFmtId="4" fontId="0" fillId="0" borderId="0" xfId="0" applyNumberFormat="1"/>
    <xf numFmtId="0" fontId="0" fillId="0" borderId="0" xfId="0" applyAlignment="1">
      <alignment vertical="justify"/>
    </xf>
    <xf numFmtId="2" fontId="0" fillId="0" borderId="0" xfId="0" applyNumberFormat="1"/>
    <xf numFmtId="0" fontId="1" fillId="16" borderId="17" xfId="0" applyFont="1" applyFill="1" applyBorder="1" applyAlignment="1">
      <alignment wrapText="1"/>
    </xf>
    <xf numFmtId="4" fontId="2" fillId="17" borderId="18" xfId="0" applyNumberFormat="1" applyFont="1" applyFill="1" applyBorder="1"/>
    <xf numFmtId="4" fontId="1" fillId="18" borderId="19" xfId="0" applyNumberFormat="1" applyFont="1" applyFill="1" applyBorder="1"/>
    <xf numFmtId="0" fontId="2" fillId="4" borderId="5" xfId="0" applyFont="1" applyFill="1" applyBorder="1" applyAlignment="1">
      <alignment horizontal="left" vertical="top" wrapText="1"/>
    </xf>
    <xf numFmtId="0" fontId="1" fillId="19" borderId="20" xfId="0" applyFont="1" applyFill="1" applyBorder="1" applyAlignment="1">
      <alignment horizontal="left" vertical="top" wrapText="1"/>
    </xf>
    <xf numFmtId="4" fontId="2" fillId="2" borderId="3" xfId="0" applyNumberFormat="1" applyFont="1" applyFill="1" applyBorder="1" applyAlignment="1">
      <alignment horizontal="right" vertical="top" wrapText="1"/>
    </xf>
    <xf numFmtId="0" fontId="1" fillId="20" borderId="22" xfId="0" applyFont="1" applyFill="1" applyBorder="1" applyAlignment="1">
      <alignment horizontal="right"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3" xfId="0" applyFont="1" applyFill="1" applyBorder="1" applyAlignment="1">
      <alignment horizontal="right" vertical="top" wrapTex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2" fillId="7" borderId="8" xfId="0" applyFont="1" applyFill="1" applyBorder="1" applyAlignment="1">
      <alignment horizontal="left" vertical="top" wrapText="1"/>
    </xf>
    <xf numFmtId="0" fontId="2" fillId="10" borderId="11" xfId="0" applyFont="1" applyFill="1" applyBorder="1" applyAlignment="1">
      <alignment horizontal="right" vertical="top" wrapText="1"/>
    </xf>
    <xf numFmtId="4" fontId="2" fillId="0" borderId="2" xfId="0" applyNumberFormat="1" applyFont="1" applyBorder="1" applyAlignment="1">
      <alignment horizontal="right"/>
    </xf>
    <xf numFmtId="0" fontId="2" fillId="21" borderId="23" xfId="0" applyFont="1" applyFill="1" applyBorder="1" applyAlignment="1">
      <alignment horizontal="right" vertical="top" wrapText="1"/>
    </xf>
    <xf numFmtId="4" fontId="2" fillId="22" borderId="24" xfId="0" applyNumberFormat="1" applyFont="1" applyFill="1" applyBorder="1"/>
    <xf numFmtId="0" fontId="1" fillId="5" borderId="6" xfId="0" applyFont="1" applyFill="1" applyBorder="1" applyAlignment="1">
      <alignment horizontal="right"/>
    </xf>
    <xf numFmtId="0" fontId="1" fillId="5" borderId="6" xfId="0" applyFont="1" applyFill="1" applyBorder="1"/>
    <xf numFmtId="0" fontId="1" fillId="5" borderId="6" xfId="0" applyFont="1" applyFill="1" applyBorder="1" applyAlignment="1">
      <alignment horizontal="left" wrapText="1"/>
    </xf>
    <xf numFmtId="4" fontId="2" fillId="7" borderId="8" xfId="0" applyNumberFormat="1" applyFont="1" applyFill="1" applyBorder="1"/>
    <xf numFmtId="0" fontId="3" fillId="0" borderId="0" xfId="0" applyFont="1" applyAlignment="1">
      <alignment horizontal="center" wrapText="1"/>
    </xf>
    <xf numFmtId="0" fontId="3" fillId="5" borderId="6" xfId="0" applyFont="1" applyFill="1" applyBorder="1" applyAlignment="1">
      <alignment vertical="top" wrapText="1"/>
    </xf>
    <xf numFmtId="4" fontId="5" fillId="2" borderId="3" xfId="0" applyNumberFormat="1" applyFont="1" applyFill="1" applyBorder="1"/>
    <xf numFmtId="4" fontId="2" fillId="10" borderId="11" xfId="0" applyNumberFormat="1" applyFont="1" applyFill="1" applyBorder="1" applyAlignment="1">
      <alignment horizontal="right" vertical="top" wrapText="1"/>
    </xf>
    <xf numFmtId="4" fontId="2" fillId="0" borderId="25" xfId="0" applyNumberFormat="1" applyFont="1" applyBorder="1"/>
    <xf numFmtId="4" fontId="1" fillId="8" borderId="9" xfId="0" applyNumberFormat="1" applyFont="1" applyFill="1" applyBorder="1"/>
    <xf numFmtId="4" fontId="1" fillId="23" borderId="26" xfId="0" applyNumberFormat="1" applyFont="1" applyFill="1" applyBorder="1"/>
    <xf numFmtId="0" fontId="2" fillId="24" borderId="27" xfId="0" applyFont="1" applyFill="1" applyBorder="1" applyAlignment="1">
      <alignment horizontal="right" vertical="top" wrapText="1"/>
    </xf>
    <xf numFmtId="4" fontId="2" fillId="4" borderId="5" xfId="0" applyNumberFormat="1" applyFont="1" applyFill="1" applyBorder="1" applyAlignment="1">
      <alignment vertical="center"/>
    </xf>
    <xf numFmtId="4" fontId="2" fillId="7" borderId="8" xfId="0" applyNumberFormat="1" applyFont="1" applyFill="1" applyBorder="1" applyAlignment="1">
      <alignment vertical="center"/>
    </xf>
    <xf numFmtId="4" fontId="2" fillId="2" borderId="3" xfId="0" applyNumberFormat="1" applyFont="1" applyFill="1" applyBorder="1" applyAlignment="1">
      <alignment vertical="center"/>
    </xf>
    <xf numFmtId="4" fontId="2" fillId="4" borderId="5" xfId="0" applyNumberFormat="1" applyFont="1" applyFill="1" applyBorder="1" applyAlignment="1">
      <alignment horizontal="right"/>
    </xf>
    <xf numFmtId="4" fontId="2" fillId="25" borderId="28" xfId="0" applyNumberFormat="1" applyFont="1" applyFill="1" applyBorder="1"/>
    <xf numFmtId="0" fontId="6" fillId="5" borderId="6" xfId="0" applyFont="1" applyFill="1" applyBorder="1" applyAlignment="1">
      <alignment horizontal="center" vertical="top" wrapText="1"/>
    </xf>
    <xf numFmtId="4" fontId="2" fillId="0" borderId="2" xfId="0" applyNumberFormat="1" applyFont="1" applyFill="1" applyBorder="1"/>
    <xf numFmtId="4" fontId="2" fillId="0" borderId="3" xfId="0" applyNumberFormat="1" applyFont="1" applyFill="1" applyBorder="1"/>
    <xf numFmtId="4" fontId="8" fillId="4" borderId="5" xfId="0" applyNumberFormat="1" applyFont="1" applyFill="1" applyBorder="1" applyAlignment="1">
      <alignment horizontal="right" vertical="top" wrapText="1"/>
    </xf>
    <xf numFmtId="4" fontId="2" fillId="0" borderId="3" xfId="0" applyNumberFormat="1" applyFont="1" applyFill="1" applyBorder="1" applyAlignment="1">
      <alignment vertical="center"/>
    </xf>
    <xf numFmtId="4" fontId="2" fillId="0" borderId="11" xfId="0" applyNumberFormat="1" applyFont="1" applyFill="1" applyBorder="1" applyAlignment="1">
      <alignment vertical="center"/>
    </xf>
    <xf numFmtId="4" fontId="2" fillId="0" borderId="5" xfId="0" applyNumberFormat="1" applyFont="1" applyFill="1" applyBorder="1"/>
    <xf numFmtId="0" fontId="8" fillId="2" borderId="3" xfId="0" applyFont="1" applyFill="1" applyBorder="1" applyAlignment="1">
      <alignment wrapText="1"/>
    </xf>
    <xf numFmtId="0" fontId="2" fillId="2" borderId="25" xfId="0" applyFont="1" applyFill="1" applyBorder="1" applyAlignment="1">
      <alignment horizontal="left" vertical="top" wrapText="1"/>
    </xf>
    <xf numFmtId="0" fontId="2" fillId="2" borderId="25" xfId="0" applyFont="1" applyFill="1" applyBorder="1" applyAlignment="1">
      <alignment horizontal="right" vertical="top" wrapText="1"/>
    </xf>
    <xf numFmtId="4" fontId="8" fillId="0" borderId="25" xfId="0" applyNumberFormat="1" applyFont="1" applyFill="1" applyBorder="1" applyAlignment="1">
      <alignment horizontal="right" vertical="top" wrapText="1"/>
    </xf>
    <xf numFmtId="0" fontId="2" fillId="2" borderId="30" xfId="0" applyFont="1" applyFill="1" applyBorder="1" applyAlignment="1">
      <alignment horizontal="right" vertical="top" wrapText="1"/>
    </xf>
    <xf numFmtId="4" fontId="2" fillId="2" borderId="25" xfId="0" applyNumberFormat="1" applyFont="1" applyFill="1" applyBorder="1" applyAlignment="1">
      <alignment horizontal="right" vertical="top" wrapText="1"/>
    </xf>
    <xf numFmtId="4" fontId="2" fillId="2" borderId="8" xfId="0" applyNumberFormat="1" applyFont="1" applyFill="1" applyBorder="1" applyAlignment="1">
      <alignment horizontal="right" vertical="top" wrapText="1"/>
    </xf>
    <xf numFmtId="4" fontId="2" fillId="0" borderId="30" xfId="0" applyNumberFormat="1" applyFont="1" applyBorder="1"/>
    <xf numFmtId="4" fontId="1" fillId="27" borderId="21" xfId="0" applyNumberFormat="1" applyFont="1" applyFill="1" applyBorder="1" applyAlignment="1">
      <alignment horizontal="right" vertical="top" wrapText="1"/>
    </xf>
    <xf numFmtId="4" fontId="1" fillId="27" borderId="14" xfId="0" applyNumberFormat="1" applyFont="1" applyFill="1" applyBorder="1"/>
    <xf numFmtId="49" fontId="2" fillId="2" borderId="3" xfId="0" applyNumberFormat="1" applyFont="1" applyFill="1" applyBorder="1" applyAlignment="1">
      <alignment horizontal="right"/>
    </xf>
    <xf numFmtId="4" fontId="8" fillId="0" borderId="2" xfId="0" applyNumberFormat="1" applyFont="1" applyBorder="1"/>
    <xf numFmtId="4" fontId="8" fillId="2" borderId="3" xfId="0" applyNumberFormat="1" applyFont="1" applyFill="1" applyBorder="1"/>
    <xf numFmtId="4" fontId="9" fillId="0" borderId="2" xfId="0" applyNumberFormat="1" applyFont="1" applyBorder="1"/>
    <xf numFmtId="4" fontId="9" fillId="2" borderId="3" xfId="0" applyNumberFormat="1" applyFont="1" applyFill="1" applyBorder="1"/>
    <xf numFmtId="4" fontId="9" fillId="6" borderId="7" xfId="0" applyNumberFormat="1" applyFont="1" applyFill="1" applyBorder="1"/>
    <xf numFmtId="4" fontId="9" fillId="9" borderId="10" xfId="0" applyNumberFormat="1" applyFont="1" applyFill="1" applyBorder="1"/>
    <xf numFmtId="4" fontId="9" fillId="6" borderId="7" xfId="0" applyNumberFormat="1" applyFont="1" applyFill="1" applyBorder="1" applyAlignment="1">
      <alignment horizontal="right"/>
    </xf>
    <xf numFmtId="49" fontId="2" fillId="2" borderId="3" xfId="0" applyNumberFormat="1" applyFont="1" applyFill="1" applyBorder="1" applyAlignment="1">
      <alignment horizontal="right"/>
    </xf>
    <xf numFmtId="0" fontId="2" fillId="4" borderId="25" xfId="0" applyFont="1" applyFill="1" applyBorder="1" applyAlignment="1">
      <alignment wrapText="1"/>
    </xf>
    <xf numFmtId="4" fontId="2" fillId="4" borderId="25" xfId="0" applyNumberFormat="1" applyFont="1" applyFill="1" applyBorder="1"/>
    <xf numFmtId="4" fontId="2" fillId="2" borderId="9" xfId="0" applyNumberFormat="1" applyFont="1" applyFill="1" applyBorder="1"/>
    <xf numFmtId="4" fontId="2" fillId="0" borderId="3" xfId="0" applyNumberFormat="1" applyFont="1" applyFill="1" applyBorder="1" applyAlignment="1">
      <alignment horizontal="right"/>
    </xf>
    <xf numFmtId="4" fontId="2" fillId="0" borderId="2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horizontal="left" wrapText="1"/>
    </xf>
    <xf numFmtId="0" fontId="2" fillId="5" borderId="6" xfId="0" applyFont="1" applyFill="1" applyBorder="1" applyAlignment="1">
      <alignment horizontal="left" vertical="center" wrapText="1"/>
    </xf>
    <xf numFmtId="4" fontId="2" fillId="4" borderId="5" xfId="0" applyNumberFormat="1" applyFont="1" applyFill="1" applyBorder="1" applyAlignment="1">
      <alignment horizontal="right"/>
    </xf>
    <xf numFmtId="4" fontId="2" fillId="7" borderId="8" xfId="0" applyNumberFormat="1" applyFont="1" applyFill="1" applyBorder="1" applyAlignment="1">
      <alignment horizontal="right"/>
    </xf>
    <xf numFmtId="0" fontId="1" fillId="7" borderId="8" xfId="0" applyFont="1" applyFill="1" applyBorder="1" applyAlignment="1">
      <alignment horizontal="center" wrapText="1"/>
    </xf>
    <xf numFmtId="0" fontId="1" fillId="26" borderId="29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right" vertical="top" wrapText="1"/>
    </xf>
    <xf numFmtId="0" fontId="2" fillId="4" borderId="5" xfId="0" applyFont="1" applyFill="1" applyBorder="1" applyAlignment="1">
      <alignment horizontal="left" vertical="center" wrapText="1"/>
    </xf>
    <xf numFmtId="0" fontId="2" fillId="7" borderId="8" xfId="0" applyFont="1" applyFill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left" vertical="top" wrapText="1"/>
    </xf>
    <xf numFmtId="0" fontId="2" fillId="7" borderId="8" xfId="0" applyFont="1" applyFill="1" applyBorder="1" applyAlignment="1">
      <alignment horizontal="left" vertical="top" wrapText="1"/>
    </xf>
    <xf numFmtId="4" fontId="2" fillId="2" borderId="25" xfId="0" applyNumberFormat="1" applyFont="1" applyFill="1" applyBorder="1" applyAlignment="1">
      <alignment horizontal="right"/>
    </xf>
    <xf numFmtId="4" fontId="2" fillId="2" borderId="8" xfId="0" applyNumberFormat="1" applyFont="1" applyFill="1" applyBorder="1" applyAlignment="1">
      <alignment horizontal="right"/>
    </xf>
  </cellXfs>
  <cellStyles count="1">
    <cellStyle name="Обычный" xfId="0" builtinId="0" customBuiltin="1"/>
  </cellStyles>
  <dxfs count="0"/>
  <tableStyles count="0"/>
  <extLst>
    <ext uri="smNativeData">
      <pm:charStyles xmlns:pm="smNativeData" id="1666337814" count="1">
        <pm:charStyle name="Обычный" fontId="0" Id="1"/>
      </pm:charStyles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7"/>
  <sheetViews>
    <sheetView tabSelected="1" view="pageBreakPreview" zoomScale="60" zoomScaleNormal="75" workbookViewId="0">
      <selection sqref="A1:E1"/>
    </sheetView>
  </sheetViews>
  <sheetFormatPr defaultRowHeight="20.25"/>
  <cols>
    <col min="1" max="1" width="9" style="10" customWidth="1"/>
    <col min="2" max="2" width="63.5703125" style="9" customWidth="1"/>
    <col min="3" max="3" width="24.28515625" style="5" customWidth="1"/>
    <col min="4" max="4" width="27" style="5" customWidth="1"/>
    <col min="5" max="5" width="25" style="28" customWidth="1"/>
    <col min="6" max="6" width="23.5703125" style="2" customWidth="1"/>
    <col min="7" max="7" width="9.140625" style="2" customWidth="1"/>
    <col min="8" max="16384" width="9.140625" style="2"/>
  </cols>
  <sheetData>
    <row r="1" spans="1:7" ht="54" customHeight="1">
      <c r="A1" s="140" t="s">
        <v>133</v>
      </c>
      <c r="B1" s="140"/>
      <c r="C1" s="140"/>
      <c r="D1" s="140"/>
      <c r="E1" s="140"/>
    </row>
    <row r="2" spans="1:7" ht="26.25" customHeight="1">
      <c r="A2" s="3"/>
      <c r="B2" s="1"/>
      <c r="C2" s="1"/>
      <c r="D2" s="1"/>
      <c r="E2" s="19"/>
    </row>
    <row r="3" spans="1:7" ht="40.5">
      <c r="A3" s="11" t="s">
        <v>0</v>
      </c>
      <c r="B3" s="12" t="s">
        <v>1</v>
      </c>
      <c r="C3" s="13" t="s">
        <v>2</v>
      </c>
      <c r="D3" s="13" t="s">
        <v>3</v>
      </c>
      <c r="E3" s="20" t="s">
        <v>4</v>
      </c>
      <c r="F3" s="13" t="s">
        <v>126</v>
      </c>
    </row>
    <row r="4" spans="1:7" ht="40.5">
      <c r="A4" s="14" t="s">
        <v>5</v>
      </c>
      <c r="B4" s="6" t="s">
        <v>6</v>
      </c>
      <c r="C4" s="114">
        <f>D4*12</f>
        <v>5190665.04</v>
      </c>
      <c r="D4" s="114">
        <f>E4*17990.3</f>
        <v>432555.42</v>
      </c>
      <c r="E4" s="115">
        <f>E13</f>
        <v>24.043813610667971</v>
      </c>
      <c r="F4" s="114">
        <v>4955428.95</v>
      </c>
    </row>
    <row r="5" spans="1:7" ht="40.5">
      <c r="A5" s="14"/>
      <c r="B5" s="15" t="s">
        <v>7</v>
      </c>
      <c r="C5" s="116">
        <f>C4</f>
        <v>5190665.04</v>
      </c>
      <c r="D5" s="116">
        <f>D4</f>
        <v>432555.42</v>
      </c>
      <c r="E5" s="117">
        <f>E4</f>
        <v>24.043813610667971</v>
      </c>
      <c r="F5" s="116">
        <f>F4</f>
        <v>4955428.95</v>
      </c>
      <c r="G5" s="5"/>
    </row>
    <row r="6" spans="1:7" ht="40.5">
      <c r="A6" s="32" t="s">
        <v>8</v>
      </c>
      <c r="B6" s="18" t="s">
        <v>9</v>
      </c>
      <c r="C6" s="114">
        <v>30000</v>
      </c>
      <c r="D6" s="115">
        <f>C6/12</f>
        <v>2500</v>
      </c>
      <c r="E6" s="115">
        <f>C6/17990.3</f>
        <v>1.6675652990778365</v>
      </c>
      <c r="F6" s="114">
        <v>45901.120000000003</v>
      </c>
      <c r="G6" s="5"/>
    </row>
    <row r="7" spans="1:7">
      <c r="A7" s="32" t="s">
        <v>129</v>
      </c>
      <c r="B7" s="18" t="s">
        <v>130</v>
      </c>
      <c r="C7" s="16">
        <v>0</v>
      </c>
      <c r="D7" s="16">
        <f>C7/12</f>
        <v>0</v>
      </c>
      <c r="E7" s="16">
        <f>C7/17990.3</f>
        <v>0</v>
      </c>
      <c r="F7" s="16">
        <v>187700</v>
      </c>
      <c r="G7" s="5"/>
    </row>
    <row r="8" spans="1:7" hidden="1">
      <c r="A8" s="32" t="s">
        <v>10</v>
      </c>
      <c r="B8" s="33" t="s">
        <v>11</v>
      </c>
      <c r="C8" s="21"/>
      <c r="D8" s="16">
        <f>C8/12</f>
        <v>0</v>
      </c>
      <c r="E8" s="21">
        <f>D8/17990.3</f>
        <v>0</v>
      </c>
      <c r="F8" s="21"/>
      <c r="G8" s="5"/>
    </row>
    <row r="9" spans="1:7">
      <c r="A9" s="32" t="s">
        <v>10</v>
      </c>
      <c r="B9" s="122" t="s">
        <v>131</v>
      </c>
      <c r="C9" s="123">
        <v>0</v>
      </c>
      <c r="D9" s="124">
        <v>0</v>
      </c>
      <c r="E9" s="123"/>
      <c r="F9" s="123">
        <v>212680</v>
      </c>
      <c r="G9" s="5"/>
    </row>
    <row r="10" spans="1:7" ht="38.25" customHeight="1">
      <c r="A10" s="141" t="s">
        <v>12</v>
      </c>
      <c r="B10" s="141"/>
      <c r="C10" s="25">
        <f>C4+C7+C6+C8</f>
        <v>5220665.04</v>
      </c>
      <c r="D10" s="88">
        <f>D4+D7+D6+D8</f>
        <v>435055.42</v>
      </c>
      <c r="E10" s="25"/>
      <c r="F10" s="25">
        <f>F4+F7+F6+F8+F9</f>
        <v>5401710.0700000003</v>
      </c>
      <c r="G10" s="5"/>
    </row>
    <row r="11" spans="1:7">
      <c r="A11" s="34"/>
      <c r="B11" s="35"/>
      <c r="C11" s="22"/>
      <c r="D11" s="22"/>
      <c r="E11" s="22"/>
      <c r="G11" s="5"/>
    </row>
    <row r="12" spans="1:7" ht="41.25" thickBot="1">
      <c r="A12" s="36" t="s">
        <v>0</v>
      </c>
      <c r="B12" s="37" t="s">
        <v>13</v>
      </c>
      <c r="C12" s="13" t="s">
        <v>2</v>
      </c>
      <c r="D12" s="13" t="s">
        <v>3</v>
      </c>
      <c r="E12" s="20" t="s">
        <v>4</v>
      </c>
      <c r="F12" s="13" t="s">
        <v>126</v>
      </c>
      <c r="G12" s="5"/>
    </row>
    <row r="13" spans="1:7" ht="21" thickBot="1">
      <c r="A13" s="38" t="s">
        <v>5</v>
      </c>
      <c r="B13" s="39" t="s">
        <v>14</v>
      </c>
      <c r="C13" s="118">
        <f>C14+C15+C46</f>
        <v>5190665.04</v>
      </c>
      <c r="D13" s="119">
        <f>C13/12</f>
        <v>432555.42</v>
      </c>
      <c r="E13" s="120">
        <f>D13/17990.3</f>
        <v>24.043813610667971</v>
      </c>
      <c r="F13" s="118">
        <f>F14+F15+F46</f>
        <v>5071505.4399999995</v>
      </c>
      <c r="G13" s="5"/>
    </row>
    <row r="14" spans="1:7">
      <c r="A14" s="38" t="s">
        <v>15</v>
      </c>
      <c r="B14" s="18" t="s">
        <v>16</v>
      </c>
      <c r="C14" s="82">
        <f>C74</f>
        <v>956000</v>
      </c>
      <c r="D14" s="16">
        <f>C14/12</f>
        <v>79666.666666666672</v>
      </c>
      <c r="E14" s="23">
        <f>D14/17990.3</f>
        <v>4.4283122942178101</v>
      </c>
      <c r="F14" s="82">
        <f>F74</f>
        <v>1037070.5</v>
      </c>
    </row>
    <row r="15" spans="1:7">
      <c r="A15" s="38" t="s">
        <v>17</v>
      </c>
      <c r="B15" s="18" t="s">
        <v>18</v>
      </c>
      <c r="C15" s="25">
        <f>SUM(C16:C45)</f>
        <v>3678265.04</v>
      </c>
      <c r="D15" s="25">
        <f>C15/12</f>
        <v>306522.08666666667</v>
      </c>
      <c r="E15" s="24">
        <f>D15/17990.3</f>
        <v>17.038186504208749</v>
      </c>
      <c r="F15" s="25">
        <f>SUM(F16:F45)</f>
        <v>3423091.0799999991</v>
      </c>
    </row>
    <row r="16" spans="1:7">
      <c r="A16" s="41" t="s">
        <v>19</v>
      </c>
      <c r="B16" s="18" t="s">
        <v>20</v>
      </c>
      <c r="C16" s="102">
        <v>839520</v>
      </c>
      <c r="D16" s="16">
        <f>C16/12</f>
        <v>69960</v>
      </c>
      <c r="E16" s="17">
        <f>D16/17990.3</f>
        <v>3.8887622774495147</v>
      </c>
      <c r="F16" s="102">
        <v>1290003.1499999999</v>
      </c>
    </row>
    <row r="17" spans="1:6" ht="40.5">
      <c r="A17" s="41" t="s">
        <v>21</v>
      </c>
      <c r="B17" s="18" t="s">
        <v>127</v>
      </c>
      <c r="C17" s="102">
        <f>C16*30.2%</f>
        <v>253535.03999999998</v>
      </c>
      <c r="D17" s="17">
        <f>D16*30.2%</f>
        <v>21127.919999999998</v>
      </c>
      <c r="E17" s="94">
        <f>D17/17990.3</f>
        <v>1.1744062077897532</v>
      </c>
      <c r="F17" s="102">
        <v>479520.42</v>
      </c>
    </row>
    <row r="18" spans="1:6">
      <c r="A18" s="41" t="s">
        <v>22</v>
      </c>
      <c r="B18" s="18" t="s">
        <v>23</v>
      </c>
      <c r="C18" s="93"/>
      <c r="E18" s="16"/>
      <c r="F18" s="93"/>
    </row>
    <row r="19" spans="1:6">
      <c r="A19" s="42"/>
      <c r="B19" s="18" t="s">
        <v>122</v>
      </c>
      <c r="C19" s="92">
        <v>541620</v>
      </c>
      <c r="D19" s="93">
        <v>45135</v>
      </c>
      <c r="E19" s="92">
        <f>D19/17990.3</f>
        <v>2.5088519924626049</v>
      </c>
      <c r="F19" s="92">
        <v>325808</v>
      </c>
    </row>
    <row r="20" spans="1:6" ht="40.5">
      <c r="A20" s="42"/>
      <c r="B20" s="103" t="s">
        <v>24</v>
      </c>
      <c r="C20" s="100">
        <v>22500</v>
      </c>
      <c r="D20" s="93">
        <f>C20/12</f>
        <v>1875</v>
      </c>
      <c r="E20" s="91">
        <f>D20/17990.3</f>
        <v>0.10422283119236478</v>
      </c>
      <c r="F20" s="100">
        <v>16800</v>
      </c>
    </row>
    <row r="21" spans="1:6">
      <c r="A21" s="42"/>
      <c r="B21" s="18" t="s">
        <v>25</v>
      </c>
      <c r="C21" s="101">
        <v>3000</v>
      </c>
      <c r="D21" s="91">
        <f>C21/12</f>
        <v>250</v>
      </c>
      <c r="E21" s="91">
        <f>D21/17990.3</f>
        <v>1.3896377492315305E-2</v>
      </c>
      <c r="F21" s="101">
        <v>1700</v>
      </c>
    </row>
    <row r="22" spans="1:6">
      <c r="A22" s="41" t="s">
        <v>26</v>
      </c>
      <c r="B22" s="18" t="s">
        <v>27</v>
      </c>
      <c r="C22" s="102">
        <v>122400</v>
      </c>
      <c r="D22" s="17">
        <v>10200</v>
      </c>
      <c r="E22" s="17">
        <f>D22/17990.3</f>
        <v>0.56697220168646445</v>
      </c>
      <c r="F22" s="102">
        <v>122364</v>
      </c>
    </row>
    <row r="23" spans="1:6" ht="45" customHeight="1">
      <c r="A23" s="129" t="s">
        <v>28</v>
      </c>
      <c r="B23" s="142" t="s">
        <v>29</v>
      </c>
      <c r="C23" s="125">
        <v>360000</v>
      </c>
      <c r="D23" s="144">
        <f>C23/12</f>
        <v>30000</v>
      </c>
      <c r="E23" s="144">
        <f>D23/17990.3</f>
        <v>1.6675652990778365</v>
      </c>
      <c r="F23" s="125">
        <v>375369.49</v>
      </c>
    </row>
    <row r="24" spans="1:6" ht="18" customHeight="1">
      <c r="A24" s="129"/>
      <c r="B24" s="143"/>
      <c r="C24" s="125"/>
      <c r="D24" s="145"/>
      <c r="E24" s="145"/>
      <c r="F24" s="125"/>
    </row>
    <row r="25" spans="1:6" ht="24.75" customHeight="1">
      <c r="A25" s="38" t="s">
        <v>30</v>
      </c>
      <c r="B25" s="74" t="s">
        <v>31</v>
      </c>
      <c r="C25" s="76">
        <v>5000</v>
      </c>
      <c r="D25" s="17">
        <f>C25/12</f>
        <v>416.66666666666669</v>
      </c>
      <c r="E25" s="17">
        <f>D25/17990.3</f>
        <v>2.3160629153858841E-2</v>
      </c>
      <c r="F25" s="76">
        <v>1947.6</v>
      </c>
    </row>
    <row r="26" spans="1:6" ht="42.75" customHeight="1">
      <c r="A26" s="38" t="s">
        <v>32</v>
      </c>
      <c r="B26" s="18" t="s">
        <v>121</v>
      </c>
      <c r="C26" s="97">
        <v>20000</v>
      </c>
      <c r="D26" s="16">
        <f>C26/12</f>
        <v>1666.6666666666667</v>
      </c>
      <c r="E26" s="16">
        <f>D26/17990.3</f>
        <v>9.2642516615435364E-2</v>
      </c>
      <c r="F26" s="97">
        <v>31860</v>
      </c>
    </row>
    <row r="27" spans="1:6" ht="40.5">
      <c r="A27" s="38" t="s">
        <v>33</v>
      </c>
      <c r="B27" s="18" t="s">
        <v>34</v>
      </c>
      <c r="C27" s="7">
        <v>30000</v>
      </c>
      <c r="D27" s="16">
        <f>C27/12</f>
        <v>2500</v>
      </c>
      <c r="E27" s="16">
        <f>D27/17990.3</f>
        <v>0.13896377492315304</v>
      </c>
      <c r="F27" s="7">
        <v>74596.820000000007</v>
      </c>
    </row>
    <row r="28" spans="1:6" hidden="1">
      <c r="A28" s="41"/>
      <c r="B28" s="18"/>
      <c r="C28" s="87"/>
      <c r="D28" s="17"/>
      <c r="E28" s="17"/>
      <c r="F28" s="87"/>
    </row>
    <row r="29" spans="1:6" ht="23.25" customHeight="1">
      <c r="A29" s="38" t="s">
        <v>35</v>
      </c>
      <c r="B29" s="18" t="s">
        <v>36</v>
      </c>
      <c r="C29" s="16">
        <v>0</v>
      </c>
      <c r="D29" s="16">
        <f>C29/12</f>
        <v>0</v>
      </c>
      <c r="E29" s="16">
        <f>D29/17990.3</f>
        <v>0</v>
      </c>
      <c r="F29" s="16">
        <v>11427</v>
      </c>
    </row>
    <row r="30" spans="1:6" ht="24" customHeight="1">
      <c r="A30" s="38" t="s">
        <v>37</v>
      </c>
      <c r="B30" s="18" t="s">
        <v>38</v>
      </c>
      <c r="C30" s="97">
        <v>84000</v>
      </c>
      <c r="D30" s="17">
        <v>7000</v>
      </c>
      <c r="E30" s="16">
        <f>D30/17990.3</f>
        <v>0.38909856978482849</v>
      </c>
      <c r="F30" s="97">
        <v>86000</v>
      </c>
    </row>
    <row r="31" spans="1:6" ht="60.75" customHeight="1">
      <c r="A31" s="38" t="s">
        <v>39</v>
      </c>
      <c r="B31" s="43" t="s">
        <v>40</v>
      </c>
      <c r="C31" s="97">
        <v>42000</v>
      </c>
      <c r="D31" s="17">
        <f>C31/12</f>
        <v>3500</v>
      </c>
      <c r="E31" s="16">
        <f>D31/17990.3</f>
        <v>0.19454928489241424</v>
      </c>
      <c r="F31" s="97">
        <v>41764.800000000003</v>
      </c>
    </row>
    <row r="32" spans="1:6" ht="40.5">
      <c r="A32" s="129" t="s">
        <v>41</v>
      </c>
      <c r="B32" s="18" t="s">
        <v>42</v>
      </c>
      <c r="C32" s="125">
        <v>75360</v>
      </c>
      <c r="D32" s="17"/>
      <c r="E32" s="17"/>
      <c r="F32" s="125">
        <v>75360</v>
      </c>
    </row>
    <row r="33" spans="1:6" ht="27" customHeight="1">
      <c r="A33" s="129"/>
      <c r="B33" s="18" t="s">
        <v>43</v>
      </c>
      <c r="C33" s="125"/>
      <c r="D33" s="17">
        <f>C32/12</f>
        <v>6280</v>
      </c>
      <c r="E33" s="17">
        <f>D33/17990.3</f>
        <v>0.34907700260696045</v>
      </c>
      <c r="F33" s="125"/>
    </row>
    <row r="34" spans="1:6" ht="33.75" customHeight="1">
      <c r="A34" s="129" t="s">
        <v>44</v>
      </c>
      <c r="B34" s="138" t="s">
        <v>45</v>
      </c>
      <c r="C34" s="126">
        <v>82200</v>
      </c>
      <c r="D34" s="132">
        <f>C34/12</f>
        <v>6850</v>
      </c>
      <c r="E34" s="132">
        <f>D34/17990.3</f>
        <v>0.38076074328943932</v>
      </c>
      <c r="F34" s="126">
        <v>82200</v>
      </c>
    </row>
    <row r="35" spans="1:6" ht="22.5" customHeight="1">
      <c r="A35" s="129"/>
      <c r="B35" s="139"/>
      <c r="C35" s="126"/>
      <c r="D35" s="133"/>
      <c r="E35" s="133"/>
      <c r="F35" s="126"/>
    </row>
    <row r="36" spans="1:6" ht="40.5">
      <c r="A36" s="38" t="s">
        <v>46</v>
      </c>
      <c r="B36" s="18" t="s">
        <v>47</v>
      </c>
      <c r="C36" s="97">
        <v>28000</v>
      </c>
      <c r="D36" s="98">
        <v>2300</v>
      </c>
      <c r="E36" s="98">
        <f>D36/17990.3</f>
        <v>0.1278466729293008</v>
      </c>
      <c r="F36" s="97">
        <v>26900</v>
      </c>
    </row>
    <row r="37" spans="1:6" ht="27.75" customHeight="1">
      <c r="A37" s="38" t="s">
        <v>48</v>
      </c>
      <c r="B37" s="18" t="s">
        <v>49</v>
      </c>
      <c r="C37" s="97">
        <v>24000</v>
      </c>
      <c r="D37" s="16">
        <f>C37/12</f>
        <v>2000</v>
      </c>
      <c r="E37" s="16">
        <f>D37/17990.3</f>
        <v>0.11117101993852244</v>
      </c>
      <c r="F37" s="97">
        <v>12560</v>
      </c>
    </row>
    <row r="38" spans="1:6" ht="40.5">
      <c r="A38" s="38" t="s">
        <v>50</v>
      </c>
      <c r="B38" s="18" t="s">
        <v>51</v>
      </c>
      <c r="C38" s="114">
        <v>1021530</v>
      </c>
      <c r="D38" s="115">
        <f>C38/12</f>
        <v>85127.5</v>
      </c>
      <c r="E38" s="115">
        <f>D38/17990.3</f>
        <v>4.731855499908284</v>
      </c>
      <c r="F38" s="114">
        <v>171500</v>
      </c>
    </row>
    <row r="39" spans="1:6">
      <c r="A39" s="38" t="s">
        <v>52</v>
      </c>
      <c r="B39" s="18" t="s">
        <v>53</v>
      </c>
      <c r="C39" s="7">
        <v>30000</v>
      </c>
      <c r="D39" s="16">
        <f>C39/12</f>
        <v>2500</v>
      </c>
      <c r="E39" s="16">
        <f>D39/17990.3</f>
        <v>0.13896377492315304</v>
      </c>
      <c r="F39" s="7">
        <v>38800</v>
      </c>
    </row>
    <row r="40" spans="1:6" ht="39.75" customHeight="1">
      <c r="A40" s="38" t="s">
        <v>54</v>
      </c>
      <c r="B40" s="18" t="s">
        <v>55</v>
      </c>
      <c r="C40" s="97">
        <v>48600</v>
      </c>
      <c r="D40" s="16">
        <f>C40/12</f>
        <v>4050</v>
      </c>
      <c r="E40" s="16">
        <f>D40/17990.3</f>
        <v>0.22512131537550792</v>
      </c>
      <c r="F40" s="97">
        <v>56100</v>
      </c>
    </row>
    <row r="41" spans="1:6" ht="39.75" hidden="1" customHeight="1">
      <c r="A41" s="38" t="s">
        <v>56</v>
      </c>
      <c r="B41" s="18"/>
      <c r="C41" s="16"/>
      <c r="D41" s="16"/>
      <c r="E41" s="16"/>
      <c r="F41" s="16"/>
    </row>
    <row r="42" spans="1:6" ht="39.75" hidden="1" customHeight="1">
      <c r="A42" s="38"/>
      <c r="B42" s="18"/>
      <c r="C42" s="16"/>
      <c r="D42" s="16"/>
      <c r="E42" s="16"/>
      <c r="F42" s="16"/>
    </row>
    <row r="43" spans="1:6" ht="60" customHeight="1">
      <c r="A43" s="38" t="s">
        <v>57</v>
      </c>
      <c r="B43" s="18" t="s">
        <v>58</v>
      </c>
      <c r="C43" s="16">
        <v>25000</v>
      </c>
      <c r="D43" s="16">
        <f>C43/12</f>
        <v>2083.3333333333335</v>
      </c>
      <c r="E43" s="16">
        <f>D43/17990.3</f>
        <v>0.11580314576929421</v>
      </c>
      <c r="F43" s="16">
        <v>59963.8</v>
      </c>
    </row>
    <row r="44" spans="1:6" ht="35.25" hidden="1" customHeight="1">
      <c r="A44" s="38"/>
      <c r="B44" s="18"/>
      <c r="C44" s="85"/>
      <c r="D44" s="16"/>
      <c r="E44" s="16"/>
      <c r="F44" s="85"/>
    </row>
    <row r="45" spans="1:6" ht="28.5" customHeight="1">
      <c r="A45" s="38" t="s">
        <v>59</v>
      </c>
      <c r="B45" s="18" t="s">
        <v>60</v>
      </c>
      <c r="C45" s="7">
        <v>20000</v>
      </c>
      <c r="D45" s="16">
        <f>C45/12</f>
        <v>1666.6666666666667</v>
      </c>
      <c r="E45" s="16">
        <f t="shared" ref="E45:E55" si="0">D45/17990.3</f>
        <v>9.2642516615435364E-2</v>
      </c>
      <c r="F45" s="7">
        <v>40546</v>
      </c>
    </row>
    <row r="46" spans="1:6" ht="27.75" customHeight="1">
      <c r="A46" s="59" t="s">
        <v>61</v>
      </c>
      <c r="B46" s="55" t="s">
        <v>62</v>
      </c>
      <c r="C46" s="25">
        <f>C47+C48+C49+C50+C51+C52+C53+C55+C54</f>
        <v>556400</v>
      </c>
      <c r="D46" s="25">
        <f>C46/12</f>
        <v>46366.666666666664</v>
      </c>
      <c r="E46" s="25">
        <f t="shared" si="0"/>
        <v>2.5773148122414113</v>
      </c>
      <c r="F46" s="25">
        <f>F47+F48+F49+F50+F51+F52+F53+F55+F54</f>
        <v>611343.8600000001</v>
      </c>
    </row>
    <row r="47" spans="1:6" ht="18.75" customHeight="1">
      <c r="A47" s="38" t="s">
        <v>63</v>
      </c>
      <c r="B47" s="18" t="s">
        <v>64</v>
      </c>
      <c r="C47" s="7">
        <v>276000</v>
      </c>
      <c r="D47" s="16">
        <v>23000</v>
      </c>
      <c r="E47" s="16">
        <f t="shared" si="0"/>
        <v>1.2784667292930079</v>
      </c>
      <c r="F47" s="7">
        <v>276000</v>
      </c>
    </row>
    <row r="48" spans="1:6" ht="42" customHeight="1">
      <c r="A48" s="38" t="s">
        <v>65</v>
      </c>
      <c r="B48" s="18" t="s">
        <v>66</v>
      </c>
      <c r="C48" s="7">
        <v>5000</v>
      </c>
      <c r="D48" s="16">
        <f t="shared" ref="D48:D54" si="1">C48/12</f>
        <v>416.66666666666669</v>
      </c>
      <c r="E48" s="16">
        <f t="shared" si="0"/>
        <v>2.3160629153858841E-2</v>
      </c>
      <c r="F48" s="7">
        <v>7952</v>
      </c>
    </row>
    <row r="49" spans="1:6" ht="45" customHeight="1">
      <c r="A49" s="38" t="s">
        <v>67</v>
      </c>
      <c r="B49" s="18" t="s">
        <v>68</v>
      </c>
      <c r="C49" s="7">
        <v>28000</v>
      </c>
      <c r="D49" s="16">
        <f t="shared" si="1"/>
        <v>2333.3333333333335</v>
      </c>
      <c r="E49" s="16">
        <f t="shared" si="0"/>
        <v>0.12969952326160952</v>
      </c>
      <c r="F49" s="7">
        <v>54815.35</v>
      </c>
    </row>
    <row r="50" spans="1:6" ht="30" customHeight="1">
      <c r="A50" s="38" t="s">
        <v>69</v>
      </c>
      <c r="B50" s="18" t="s">
        <v>70</v>
      </c>
      <c r="C50" s="7">
        <v>6000</v>
      </c>
      <c r="D50" s="16">
        <f t="shared" si="1"/>
        <v>500</v>
      </c>
      <c r="E50" s="16">
        <f t="shared" si="0"/>
        <v>2.7792754984630609E-2</v>
      </c>
      <c r="F50" s="7">
        <v>3841.1</v>
      </c>
    </row>
    <row r="51" spans="1:6" ht="46.5" customHeight="1">
      <c r="A51" s="38" t="s">
        <v>71</v>
      </c>
      <c r="B51" s="18" t="s">
        <v>123</v>
      </c>
      <c r="C51" s="16">
        <v>40000</v>
      </c>
      <c r="D51" s="16">
        <f t="shared" si="1"/>
        <v>3333.3333333333335</v>
      </c>
      <c r="E51" s="16">
        <f t="shared" si="0"/>
        <v>0.18528503323087073</v>
      </c>
      <c r="F51" s="16">
        <v>43511.91</v>
      </c>
    </row>
    <row r="52" spans="1:6" ht="43.5" customHeight="1">
      <c r="A52" s="38" t="s">
        <v>72</v>
      </c>
      <c r="B52" s="18" t="s">
        <v>73</v>
      </c>
      <c r="C52" s="16">
        <v>25000</v>
      </c>
      <c r="D52" s="16">
        <f t="shared" si="1"/>
        <v>2083.3333333333335</v>
      </c>
      <c r="E52" s="16">
        <f t="shared" si="0"/>
        <v>0.11580314576929421</v>
      </c>
      <c r="F52" s="16">
        <v>49931.19</v>
      </c>
    </row>
    <row r="53" spans="1:6" ht="22.5" customHeight="1">
      <c r="A53" s="38" t="s">
        <v>74</v>
      </c>
      <c r="B53" s="18" t="s">
        <v>75</v>
      </c>
      <c r="C53" s="7">
        <v>14400</v>
      </c>
      <c r="D53" s="16">
        <f t="shared" si="1"/>
        <v>1200</v>
      </c>
      <c r="E53" s="16">
        <f t="shared" si="0"/>
        <v>6.6702611963113459E-2</v>
      </c>
      <c r="F53" s="7">
        <v>14400</v>
      </c>
    </row>
    <row r="54" spans="1:6" ht="37.5" customHeight="1">
      <c r="A54" s="38" t="s">
        <v>76</v>
      </c>
      <c r="B54" s="18" t="s">
        <v>77</v>
      </c>
      <c r="C54" s="7">
        <v>42000</v>
      </c>
      <c r="D54" s="16">
        <f t="shared" si="1"/>
        <v>3500</v>
      </c>
      <c r="E54" s="16">
        <f t="shared" si="0"/>
        <v>0.19454928489241424</v>
      </c>
      <c r="F54" s="7">
        <v>40892.31</v>
      </c>
    </row>
    <row r="55" spans="1:6" ht="24.75" customHeight="1" thickBot="1">
      <c r="A55" s="72" t="s">
        <v>78</v>
      </c>
      <c r="B55" s="73" t="s">
        <v>79</v>
      </c>
      <c r="C55" s="7">
        <v>120000</v>
      </c>
      <c r="D55" s="16">
        <v>10000</v>
      </c>
      <c r="E55" s="16">
        <f t="shared" si="0"/>
        <v>0.55585509969261215</v>
      </c>
      <c r="F55" s="7">
        <v>120000</v>
      </c>
    </row>
    <row r="56" spans="1:6" ht="24.75" hidden="1" customHeight="1">
      <c r="A56" s="38"/>
      <c r="B56" s="18"/>
      <c r="C56" s="21"/>
      <c r="D56" s="21"/>
      <c r="E56" s="21"/>
      <c r="F56" s="21"/>
    </row>
    <row r="57" spans="1:6" s="4" customFormat="1" ht="40.5" customHeight="1" thickBot="1">
      <c r="A57" s="134" t="s">
        <v>80</v>
      </c>
      <c r="B57" s="135"/>
      <c r="C57" s="40">
        <f>C13</f>
        <v>5190665.04</v>
      </c>
      <c r="D57" s="89">
        <f>C57/12</f>
        <v>432555.42</v>
      </c>
      <c r="E57" s="112">
        <f>D57/17990.3</f>
        <v>24.043813610667971</v>
      </c>
      <c r="F57" s="40">
        <f>F13</f>
        <v>5071505.4399999995</v>
      </c>
    </row>
    <row r="58" spans="1:6">
      <c r="A58" s="44"/>
      <c r="B58" s="26"/>
      <c r="C58" s="28"/>
      <c r="D58" s="26"/>
      <c r="E58" s="26"/>
    </row>
    <row r="59" spans="1:6" ht="21" thickBot="1">
      <c r="A59" s="136" t="s">
        <v>81</v>
      </c>
      <c r="B59" s="136"/>
      <c r="C59" s="136"/>
      <c r="D59" s="26"/>
      <c r="E59" s="26"/>
    </row>
    <row r="60" spans="1:6" ht="21" thickBot="1">
      <c r="A60" s="45" t="s">
        <v>82</v>
      </c>
      <c r="B60" s="46" t="s">
        <v>83</v>
      </c>
      <c r="C60" s="47" t="s">
        <v>84</v>
      </c>
      <c r="D60" s="27"/>
      <c r="E60" s="27"/>
      <c r="F60" s="47" t="s">
        <v>126</v>
      </c>
    </row>
    <row r="61" spans="1:6" ht="20.25" hidden="1" customHeight="1">
      <c r="A61" s="48"/>
      <c r="B61" s="49"/>
      <c r="C61" s="50"/>
      <c r="D61" s="27"/>
      <c r="F61" s="50"/>
    </row>
    <row r="62" spans="1:6">
      <c r="A62" s="70">
        <v>1</v>
      </c>
      <c r="B62" s="49" t="s">
        <v>85</v>
      </c>
      <c r="C62" s="68">
        <v>20000</v>
      </c>
      <c r="D62" s="27"/>
      <c r="E62" s="27"/>
      <c r="F62" s="68"/>
    </row>
    <row r="63" spans="1:6" ht="40.5">
      <c r="A63" s="137">
        <v>2</v>
      </c>
      <c r="B63" s="49" t="s">
        <v>86</v>
      </c>
      <c r="C63" s="68">
        <v>130000</v>
      </c>
      <c r="D63" s="27"/>
      <c r="E63" s="27"/>
      <c r="F63" s="68">
        <v>104140</v>
      </c>
    </row>
    <row r="64" spans="1:6" hidden="1">
      <c r="A64" s="137"/>
      <c r="B64" s="49" t="s">
        <v>87</v>
      </c>
      <c r="C64" s="68"/>
      <c r="D64" s="27"/>
      <c r="E64" s="27"/>
      <c r="F64" s="68"/>
    </row>
    <row r="65" spans="1:6" hidden="1">
      <c r="A65" s="137"/>
      <c r="B65" s="49"/>
      <c r="C65" s="68"/>
      <c r="D65" s="29"/>
      <c r="E65" s="29"/>
      <c r="F65" s="68"/>
    </row>
    <row r="66" spans="1:6" ht="40.5" customHeight="1">
      <c r="A66" s="71">
        <v>3</v>
      </c>
      <c r="B66" s="49" t="s">
        <v>88</v>
      </c>
      <c r="C66" s="99">
        <v>600000</v>
      </c>
      <c r="D66" s="29"/>
      <c r="E66" s="29"/>
      <c r="F66" s="99">
        <v>624750</v>
      </c>
    </row>
    <row r="67" spans="1:6" ht="41.25" hidden="1" customHeight="1">
      <c r="A67" s="75">
        <v>8</v>
      </c>
      <c r="B67" s="66"/>
      <c r="C67" s="86"/>
      <c r="D67" s="27"/>
      <c r="E67" s="27"/>
      <c r="F67" s="86"/>
    </row>
    <row r="68" spans="1:6" ht="26.25" customHeight="1">
      <c r="A68" s="90">
        <v>4</v>
      </c>
      <c r="B68" s="66" t="s">
        <v>89</v>
      </c>
      <c r="C68" s="68">
        <v>14000</v>
      </c>
      <c r="D68" s="27"/>
      <c r="E68" s="27"/>
      <c r="F68" s="68">
        <v>20000</v>
      </c>
    </row>
    <row r="69" spans="1:6" ht="24.75" customHeight="1">
      <c r="A69" s="77">
        <v>5</v>
      </c>
      <c r="B69" s="49" t="s">
        <v>90</v>
      </c>
      <c r="C69" s="108">
        <v>60000</v>
      </c>
      <c r="D69" s="27"/>
      <c r="E69" s="27"/>
      <c r="F69" s="108">
        <v>70000</v>
      </c>
    </row>
    <row r="70" spans="1:6">
      <c r="A70" s="77">
        <v>6</v>
      </c>
      <c r="B70" s="9" t="s">
        <v>125</v>
      </c>
      <c r="C70" s="110">
        <v>0</v>
      </c>
      <c r="D70" s="96"/>
      <c r="E70" s="27"/>
      <c r="F70" s="110"/>
    </row>
    <row r="71" spans="1:6">
      <c r="A71" s="77">
        <v>7</v>
      </c>
      <c r="B71" s="39" t="s">
        <v>92</v>
      </c>
      <c r="C71" s="109">
        <v>30000</v>
      </c>
      <c r="D71" s="27"/>
      <c r="E71" s="27"/>
      <c r="F71" s="109"/>
    </row>
    <row r="72" spans="1:6" ht="36.75" customHeight="1">
      <c r="A72" s="105">
        <v>8</v>
      </c>
      <c r="B72" s="104" t="s">
        <v>124</v>
      </c>
      <c r="C72" s="106">
        <v>22000</v>
      </c>
      <c r="D72" s="27"/>
      <c r="E72" s="27"/>
      <c r="F72" s="106">
        <v>36200</v>
      </c>
    </row>
    <row r="73" spans="1:6" ht="36.75" customHeight="1">
      <c r="A73" s="107">
        <v>9</v>
      </c>
      <c r="B73" s="39" t="s">
        <v>91</v>
      </c>
      <c r="C73" s="68">
        <v>80000</v>
      </c>
      <c r="D73" s="27"/>
      <c r="E73" s="27"/>
      <c r="F73" s="68">
        <v>181980.5</v>
      </c>
    </row>
    <row r="74" spans="1:6" ht="21" thickBot="1">
      <c r="A74" s="69"/>
      <c r="B74" s="67" t="s">
        <v>93</v>
      </c>
      <c r="C74" s="111">
        <f>SUM(C62:C73)</f>
        <v>956000</v>
      </c>
      <c r="D74" s="30"/>
      <c r="E74" s="30"/>
      <c r="F74" s="111">
        <f>SUM(F62:F73)</f>
        <v>1037070.5</v>
      </c>
    </row>
    <row r="75" spans="1:6">
      <c r="A75" s="51"/>
      <c r="B75" s="52"/>
      <c r="C75" s="53"/>
      <c r="D75" s="30"/>
      <c r="E75" s="30"/>
    </row>
    <row r="76" spans="1:6" ht="20.25" customHeight="1" thickBot="1">
      <c r="A76" s="127" t="s">
        <v>94</v>
      </c>
      <c r="B76" s="127"/>
      <c r="C76" s="127"/>
      <c r="D76" s="26"/>
      <c r="E76" s="26"/>
    </row>
    <row r="77" spans="1:6">
      <c r="A77" s="38" t="s">
        <v>95</v>
      </c>
      <c r="B77" s="39" t="s">
        <v>96</v>
      </c>
      <c r="C77" s="64">
        <v>25000</v>
      </c>
      <c r="D77" s="28"/>
      <c r="E77" s="2"/>
      <c r="F77" s="64">
        <v>20259.22</v>
      </c>
    </row>
    <row r="78" spans="1:6">
      <c r="A78" s="113" t="s">
        <v>8</v>
      </c>
      <c r="B78" s="39" t="s">
        <v>128</v>
      </c>
      <c r="C78" s="95"/>
      <c r="D78" s="28"/>
      <c r="E78" s="2"/>
      <c r="F78" s="95">
        <v>147000</v>
      </c>
    </row>
    <row r="79" spans="1:6" ht="20.25" customHeight="1">
      <c r="A79" s="121" t="s">
        <v>129</v>
      </c>
      <c r="B79" s="49" t="s">
        <v>132</v>
      </c>
      <c r="C79" s="78"/>
      <c r="D79" s="28"/>
      <c r="E79" s="2"/>
      <c r="F79" s="78">
        <v>129954</v>
      </c>
    </row>
    <row r="80" spans="1:6" ht="42" hidden="1" customHeight="1">
      <c r="A80" s="38"/>
      <c r="B80" s="49"/>
      <c r="C80" s="68"/>
      <c r="D80" s="22"/>
      <c r="E80" s="2"/>
      <c r="F80" s="68"/>
    </row>
    <row r="81" spans="1:6" ht="29.25" customHeight="1" thickBot="1">
      <c r="A81" s="54"/>
      <c r="B81" s="63" t="s">
        <v>93</v>
      </c>
      <c r="C81" s="65">
        <f>SUM(C77:C80)</f>
        <v>25000</v>
      </c>
      <c r="D81" s="22"/>
      <c r="E81" s="2"/>
      <c r="F81" s="65">
        <f>SUM(F77:F80)</f>
        <v>297213.21999999997</v>
      </c>
    </row>
    <row r="82" spans="1:6" ht="19.5" customHeight="1">
      <c r="A82" s="54"/>
      <c r="B82" s="83"/>
      <c r="C82" s="35"/>
      <c r="D82" s="22"/>
      <c r="E82" s="22"/>
    </row>
    <row r="83" spans="1:6" ht="23.25" customHeight="1">
      <c r="A83" s="2"/>
      <c r="B83" s="84" t="s">
        <v>97</v>
      </c>
      <c r="C83" s="2"/>
      <c r="D83" s="2"/>
      <c r="E83" s="80"/>
    </row>
    <row r="84" spans="1:6">
      <c r="A84" s="2"/>
      <c r="B84" s="128"/>
      <c r="C84" s="128"/>
      <c r="D84" s="2"/>
      <c r="E84" s="80"/>
    </row>
    <row r="85" spans="1:6" ht="36" customHeight="1">
      <c r="A85" s="2"/>
      <c r="B85" s="57" t="s">
        <v>98</v>
      </c>
      <c r="C85" s="2"/>
      <c r="D85" s="22" t="s">
        <v>99</v>
      </c>
      <c r="E85" s="80"/>
    </row>
    <row r="86" spans="1:6" ht="29.25" customHeight="1">
      <c r="A86" s="54"/>
      <c r="C86" s="80"/>
      <c r="D86" s="80"/>
      <c r="E86" s="31"/>
    </row>
    <row r="87" spans="1:6" ht="19.5" customHeight="1">
      <c r="A87" s="56"/>
      <c r="B87" s="81"/>
      <c r="C87" s="22"/>
      <c r="D87" s="22"/>
    </row>
    <row r="88" spans="1:6" ht="62.25" hidden="1" customHeight="1">
      <c r="A88" s="56"/>
      <c r="B88" s="130"/>
      <c r="C88" s="130"/>
      <c r="D88" s="130"/>
    </row>
    <row r="89" spans="1:6" ht="53.25" hidden="1" customHeight="1">
      <c r="A89" s="56"/>
      <c r="B89" s="131"/>
      <c r="C89" s="131"/>
      <c r="D89" s="131"/>
      <c r="E89" s="28">
        <v>25.18</v>
      </c>
    </row>
    <row r="90" spans="1:6" ht="25.5" customHeight="1">
      <c r="A90" s="56"/>
      <c r="B90" s="79"/>
      <c r="D90" s="22"/>
    </row>
    <row r="91" spans="1:6">
      <c r="A91" s="56"/>
      <c r="B91" s="58"/>
      <c r="C91" s="28"/>
      <c r="D91" s="28"/>
    </row>
    <row r="92" spans="1:6">
      <c r="A92" s="56"/>
      <c r="B92" s="58"/>
      <c r="C92" s="28"/>
      <c r="D92" s="28"/>
    </row>
    <row r="93" spans="1:6">
      <c r="A93" s="56"/>
      <c r="B93" s="58"/>
      <c r="C93" s="28"/>
      <c r="D93" s="28"/>
    </row>
    <row r="94" spans="1:6">
      <c r="A94" s="56"/>
      <c r="B94" s="58"/>
      <c r="C94" s="28"/>
      <c r="D94" s="28"/>
    </row>
    <row r="95" spans="1:6">
      <c r="A95" s="56"/>
      <c r="B95" s="58"/>
      <c r="C95" s="28"/>
      <c r="D95" s="28"/>
    </row>
    <row r="96" spans="1:6">
      <c r="A96" s="56"/>
      <c r="B96" s="58"/>
      <c r="C96" s="28"/>
      <c r="D96" s="28"/>
    </row>
    <row r="97" spans="1:4">
      <c r="A97" s="56"/>
      <c r="B97" s="58"/>
      <c r="C97" s="28"/>
      <c r="D97" s="28"/>
    </row>
    <row r="98" spans="1:4">
      <c r="A98" s="8"/>
    </row>
    <row r="99" spans="1:4">
      <c r="A99" s="8"/>
    </row>
    <row r="100" spans="1:4">
      <c r="A100" s="8"/>
    </row>
    <row r="101" spans="1:4">
      <c r="A101" s="8"/>
    </row>
    <row r="102" spans="1:4">
      <c r="A102" s="8"/>
    </row>
    <row r="103" spans="1:4">
      <c r="A103" s="8"/>
    </row>
    <row r="104" spans="1:4">
      <c r="A104" s="8"/>
    </row>
    <row r="105" spans="1:4">
      <c r="A105" s="8"/>
    </row>
    <row r="106" spans="1:4">
      <c r="A106" s="8"/>
    </row>
    <row r="107" spans="1:4">
      <c r="A107" s="8"/>
    </row>
    <row r="108" spans="1:4">
      <c r="A108" s="8"/>
    </row>
    <row r="109" spans="1:4">
      <c r="A109" s="8"/>
    </row>
    <row r="110" spans="1:4">
      <c r="A110" s="8"/>
    </row>
    <row r="111" spans="1:4">
      <c r="A111" s="8"/>
    </row>
    <row r="112" spans="1:4">
      <c r="A112" s="8"/>
    </row>
    <row r="113" spans="1:1">
      <c r="A113" s="8"/>
    </row>
    <row r="114" spans="1:1">
      <c r="A114" s="8"/>
    </row>
    <row r="115" spans="1:1">
      <c r="A115" s="8"/>
    </row>
    <row r="116" spans="1:1">
      <c r="A116" s="8"/>
    </row>
    <row r="117" spans="1:1">
      <c r="A117" s="8"/>
    </row>
    <row r="118" spans="1:1">
      <c r="A118" s="8"/>
    </row>
    <row r="119" spans="1:1">
      <c r="A119" s="8"/>
    </row>
    <row r="120" spans="1:1">
      <c r="A120" s="8"/>
    </row>
    <row r="121" spans="1:1">
      <c r="A121" s="8"/>
    </row>
    <row r="122" spans="1:1">
      <c r="A122" s="8"/>
    </row>
    <row r="123" spans="1:1">
      <c r="A123" s="8"/>
    </row>
    <row r="124" spans="1:1">
      <c r="A124" s="8"/>
    </row>
    <row r="125" spans="1:1">
      <c r="A125" s="8"/>
    </row>
    <row r="126" spans="1:1">
      <c r="A126" s="8"/>
    </row>
    <row r="127" spans="1:1">
      <c r="A127" s="8"/>
    </row>
    <row r="128" spans="1:1">
      <c r="A128" s="8"/>
    </row>
    <row r="129" spans="1:1">
      <c r="A129" s="8"/>
    </row>
    <row r="130" spans="1:1">
      <c r="A130" s="8"/>
    </row>
    <row r="131" spans="1:1">
      <c r="A131" s="8"/>
    </row>
    <row r="132" spans="1:1">
      <c r="A132" s="8"/>
    </row>
    <row r="133" spans="1:1">
      <c r="A133" s="8"/>
    </row>
    <row r="134" spans="1:1">
      <c r="A134" s="8"/>
    </row>
    <row r="135" spans="1:1">
      <c r="A135" s="8"/>
    </row>
    <row r="136" spans="1:1">
      <c r="A136" s="8"/>
    </row>
    <row r="137" spans="1:1">
      <c r="A137" s="8"/>
    </row>
    <row r="138" spans="1:1">
      <c r="A138" s="8"/>
    </row>
    <row r="139" spans="1:1">
      <c r="A139" s="8"/>
    </row>
    <row r="140" spans="1:1">
      <c r="A140" s="8"/>
    </row>
    <row r="141" spans="1:1">
      <c r="A141" s="8"/>
    </row>
    <row r="142" spans="1:1">
      <c r="A142" s="8"/>
    </row>
    <row r="143" spans="1:1">
      <c r="A143" s="8"/>
    </row>
    <row r="144" spans="1:1">
      <c r="A144" s="8"/>
    </row>
    <row r="145" spans="1:1">
      <c r="A145" s="8"/>
    </row>
    <row r="146" spans="1:1">
      <c r="A146" s="8"/>
    </row>
    <row r="147" spans="1:1">
      <c r="A147" s="8"/>
    </row>
    <row r="148" spans="1:1">
      <c r="A148" s="8"/>
    </row>
    <row r="149" spans="1:1">
      <c r="A149" s="8"/>
    </row>
    <row r="150" spans="1:1">
      <c r="A150" s="8"/>
    </row>
    <row r="151" spans="1:1">
      <c r="A151" s="8"/>
    </row>
    <row r="152" spans="1:1">
      <c r="A152" s="8"/>
    </row>
    <row r="153" spans="1:1">
      <c r="A153" s="8"/>
    </row>
    <row r="154" spans="1:1">
      <c r="A154" s="8"/>
    </row>
    <row r="155" spans="1:1">
      <c r="A155" s="8"/>
    </row>
    <row r="156" spans="1:1">
      <c r="A156" s="8"/>
    </row>
    <row r="157" spans="1:1">
      <c r="A157" s="8"/>
    </row>
  </sheetData>
  <mergeCells count="24">
    <mergeCell ref="A1:E1"/>
    <mergeCell ref="A10:B10"/>
    <mergeCell ref="A23:A24"/>
    <mergeCell ref="B23:B24"/>
    <mergeCell ref="C23:C24"/>
    <mergeCell ref="D23:D24"/>
    <mergeCell ref="E23:E24"/>
    <mergeCell ref="B88:D88"/>
    <mergeCell ref="B89:D89"/>
    <mergeCell ref="D34:D35"/>
    <mergeCell ref="E34:E35"/>
    <mergeCell ref="A57:B57"/>
    <mergeCell ref="A59:C59"/>
    <mergeCell ref="A63:A65"/>
    <mergeCell ref="A34:A35"/>
    <mergeCell ref="B34:B35"/>
    <mergeCell ref="C34:C35"/>
    <mergeCell ref="F23:F24"/>
    <mergeCell ref="F32:F33"/>
    <mergeCell ref="F34:F35"/>
    <mergeCell ref="A76:C76"/>
    <mergeCell ref="B84:C84"/>
    <mergeCell ref="A32:A33"/>
    <mergeCell ref="C32:C33"/>
  </mergeCells>
  <printOptions horizontalCentered="1"/>
  <pageMargins left="0" right="0" top="0.157639" bottom="0.19652800000000001" header="0" footer="0"/>
  <pageSetup paperSize="9" scale="52" fitToWidth="2" fitToHeight="2" orientation="portrait" r:id="rId1"/>
  <rowBreaks count="1" manualBreakCount="1">
    <brk id="36" max="5" man="1"/>
  </rowBreaks>
  <extLst>
    <ext uri="smNativeData">
      <pm:sheetPrefs xmlns:pm="smNativeData" day="16663378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G22"/>
  <sheetViews>
    <sheetView topLeftCell="A7" workbookViewId="0">
      <selection activeCell="F17" sqref="F17"/>
    </sheetView>
  </sheetViews>
  <sheetFormatPr defaultRowHeight="15"/>
  <cols>
    <col min="1" max="1" width="26.85546875" customWidth="1"/>
    <col min="2" max="2" width="12.7109375" customWidth="1"/>
    <col min="3" max="3" width="13" customWidth="1"/>
    <col min="4" max="4" width="21.42578125" customWidth="1"/>
    <col min="5" max="5" width="20.5703125" customWidth="1"/>
    <col min="6" max="6" width="13.85546875" customWidth="1"/>
    <col min="7" max="7" width="23.5703125" customWidth="1"/>
  </cols>
  <sheetData>
    <row r="1" spans="1:7" ht="32.25" customHeight="1">
      <c r="B1" t="s">
        <v>100</v>
      </c>
      <c r="C1" t="s">
        <v>101</v>
      </c>
      <c r="D1" t="s">
        <v>102</v>
      </c>
      <c r="E1" s="61" t="s">
        <v>103</v>
      </c>
      <c r="F1" t="s">
        <v>101</v>
      </c>
      <c r="G1" s="60" t="s">
        <v>104</v>
      </c>
    </row>
    <row r="2" spans="1:7">
      <c r="A2" t="s">
        <v>105</v>
      </c>
      <c r="B2" s="60"/>
      <c r="C2" s="60"/>
      <c r="D2" s="60"/>
      <c r="E2" s="60">
        <v>16750</v>
      </c>
      <c r="F2" s="60">
        <f>E2/100*30.2</f>
        <v>5058.5</v>
      </c>
      <c r="G2" s="60">
        <f t="shared" ref="G2:G7" si="0">SUM(B2:F2)</f>
        <v>21808.5</v>
      </c>
    </row>
    <row r="3" spans="1:7" ht="30">
      <c r="A3" s="61" t="s">
        <v>106</v>
      </c>
      <c r="B3" s="60">
        <v>18270</v>
      </c>
      <c r="C3" s="60">
        <f>B3/100*30.2</f>
        <v>5517.54</v>
      </c>
      <c r="D3" s="60">
        <f>(B3+C3)*4</f>
        <v>95150.16</v>
      </c>
      <c r="E3" s="60"/>
      <c r="F3" s="60"/>
      <c r="G3" s="60">
        <f t="shared" si="0"/>
        <v>118937.70000000001</v>
      </c>
    </row>
    <row r="4" spans="1:7">
      <c r="A4" t="s">
        <v>107</v>
      </c>
      <c r="B4" s="60">
        <v>15225</v>
      </c>
      <c r="C4" s="60">
        <f>B4/100*30.2</f>
        <v>4597.95</v>
      </c>
      <c r="D4" s="60">
        <f>(B4+C4)*8</f>
        <v>158583.6</v>
      </c>
      <c r="E4" s="60"/>
      <c r="F4" s="60"/>
      <c r="G4" s="60">
        <f t="shared" si="0"/>
        <v>178406.55000000002</v>
      </c>
    </row>
    <row r="5" spans="1:7">
      <c r="A5" t="s">
        <v>108</v>
      </c>
      <c r="B5" s="60"/>
      <c r="C5" s="60"/>
      <c r="D5" s="60"/>
      <c r="E5" s="60">
        <v>14900</v>
      </c>
      <c r="F5" s="60">
        <f>E5/100*30.2</f>
        <v>4499.8</v>
      </c>
      <c r="G5" s="60">
        <f t="shared" si="0"/>
        <v>19399.8</v>
      </c>
    </row>
    <row r="6" spans="1:7" ht="30">
      <c r="A6" s="61" t="s">
        <v>106</v>
      </c>
      <c r="B6" s="60">
        <v>16275</v>
      </c>
      <c r="C6" s="60">
        <f>B6/100*30.2</f>
        <v>4915.05</v>
      </c>
      <c r="D6" s="60">
        <f>(B6+C6)*4</f>
        <v>84760.2</v>
      </c>
      <c r="E6" s="60"/>
      <c r="F6" s="60"/>
      <c r="G6" s="60">
        <f t="shared" si="0"/>
        <v>105950.25</v>
      </c>
    </row>
    <row r="7" spans="1:7">
      <c r="A7" t="s">
        <v>107</v>
      </c>
      <c r="B7" s="60">
        <v>13545</v>
      </c>
      <c r="C7" s="60">
        <f>B7/100*30.2</f>
        <v>4090.5899999999997</v>
      </c>
      <c r="D7" s="60">
        <f>(B7+C7)*8</f>
        <v>141084.72</v>
      </c>
      <c r="E7" s="60"/>
      <c r="F7" s="60"/>
      <c r="G7" s="60">
        <f t="shared" si="0"/>
        <v>158720.31</v>
      </c>
    </row>
    <row r="8" spans="1:7">
      <c r="B8" s="60"/>
      <c r="C8" s="60"/>
      <c r="D8" s="60"/>
      <c r="E8" s="60"/>
      <c r="F8" s="60"/>
      <c r="G8" s="60"/>
    </row>
    <row r="9" spans="1:7">
      <c r="A9" t="s">
        <v>109</v>
      </c>
      <c r="B9" s="60">
        <v>7250</v>
      </c>
      <c r="C9" s="60">
        <f>B9/100*30.2</f>
        <v>2189.5</v>
      </c>
      <c r="D9" s="60">
        <f>(B9+C9)*12</f>
        <v>113274</v>
      </c>
      <c r="E9" s="60">
        <v>7250</v>
      </c>
      <c r="F9" s="60">
        <f>E9/100*30.2</f>
        <v>2189.5</v>
      </c>
      <c r="G9" s="60">
        <f>SUM(B9:F9)</f>
        <v>132153</v>
      </c>
    </row>
    <row r="10" spans="1:7">
      <c r="A10" t="s">
        <v>110</v>
      </c>
      <c r="B10" s="60">
        <v>6500</v>
      </c>
      <c r="C10" s="60">
        <f>B10/100*30.2</f>
        <v>1963</v>
      </c>
      <c r="D10" s="60">
        <f>(B10+C10)*12</f>
        <v>101556</v>
      </c>
      <c r="E10" s="60">
        <v>6500</v>
      </c>
      <c r="F10" s="60">
        <f>E10/100*30.2</f>
        <v>1963</v>
      </c>
      <c r="G10" s="60">
        <f>SUM(B10:F10)</f>
        <v>118482</v>
      </c>
    </row>
    <row r="11" spans="1:7">
      <c r="A11" t="s">
        <v>111</v>
      </c>
      <c r="B11" s="60">
        <v>6500</v>
      </c>
      <c r="C11" s="60">
        <f>B11/100*30.2</f>
        <v>1963</v>
      </c>
      <c r="D11" s="60">
        <f>(B11+C11)*12</f>
        <v>101556</v>
      </c>
      <c r="E11" s="60">
        <v>6500</v>
      </c>
      <c r="F11" s="60">
        <f>E11/100*30.2</f>
        <v>1963</v>
      </c>
      <c r="G11" s="60">
        <f>SUM(B11:F11)</f>
        <v>118482</v>
      </c>
    </row>
    <row r="12" spans="1:7">
      <c r="E12" s="60"/>
    </row>
    <row r="13" spans="1:7">
      <c r="A13" t="s">
        <v>93</v>
      </c>
      <c r="E13" s="60"/>
      <c r="G13" s="60">
        <f>SUM(G2:G12)</f>
        <v>972340.11</v>
      </c>
    </row>
    <row r="14" spans="1:7">
      <c r="A14" t="s">
        <v>112</v>
      </c>
      <c r="B14" s="60">
        <v>1560</v>
      </c>
      <c r="E14" s="60"/>
    </row>
    <row r="15" spans="1:7">
      <c r="A15" t="s">
        <v>113</v>
      </c>
      <c r="B15" s="62">
        <v>3000</v>
      </c>
      <c r="E15" s="60"/>
    </row>
    <row r="16" spans="1:7">
      <c r="A16" t="s">
        <v>114</v>
      </c>
      <c r="B16" s="62">
        <v>6800</v>
      </c>
      <c r="E16" s="60"/>
      <c r="G16" s="60">
        <f>B14+B15+B16+B17+B18</f>
        <v>17360</v>
      </c>
    </row>
    <row r="17" spans="1:7">
      <c r="A17" t="s">
        <v>115</v>
      </c>
      <c r="B17" s="62">
        <v>4000</v>
      </c>
      <c r="E17" s="60"/>
    </row>
    <row r="18" spans="1:7">
      <c r="A18" t="s">
        <v>116</v>
      </c>
      <c r="B18" s="62">
        <v>2000</v>
      </c>
    </row>
    <row r="19" spans="1:7">
      <c r="B19" t="s">
        <v>117</v>
      </c>
      <c r="C19" t="s">
        <v>118</v>
      </c>
      <c r="G19" s="62">
        <v>989700</v>
      </c>
    </row>
    <row r="20" spans="1:7">
      <c r="C20" t="s">
        <v>119</v>
      </c>
    </row>
    <row r="22" spans="1:7">
      <c r="B22" t="s">
        <v>120</v>
      </c>
    </row>
  </sheetData>
  <pageMargins left="0.2" right="0.2" top="0.74791700000000005" bottom="0.74791700000000005" header="0.315278" footer="0.315278"/>
  <pageSetup paperSize="9" fitToWidth="0" orientation="landscape" r:id="rId1"/>
  <extLst>
    <ext uri="smNativeData">
      <pm:sheetPrefs xmlns:pm="smNativeData" day="16663378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fitToWidth="0" orientation="portrait" r:id="rId1"/>
  <extLst>
    <ext uri="smNativeData">
      <pm:sheetPrefs xmlns:pm="smNativeData" day="166633781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Виктор</dc:creator>
  <cp:keywords/>
  <dc:description/>
  <cp:lastModifiedBy>Виктор</cp:lastModifiedBy>
  <cp:revision>0</cp:revision>
  <cp:lastPrinted>2024-03-13T14:21:02Z</cp:lastPrinted>
  <dcterms:created xsi:type="dcterms:W3CDTF">2006-09-28T17:33:49Z</dcterms:created>
  <dcterms:modified xsi:type="dcterms:W3CDTF">2024-04-08T07:50:52Z</dcterms:modified>
</cp:coreProperties>
</file>