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60" windowWidth="15120" windowHeight="801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Лист1!$A$1:$F$87</definedName>
  </definedNames>
  <calcPr calcId="125725"/>
  <extLst>
    <ext uri="smNativeData">
      <pm:revision xmlns:pm="smNativeData" day="1666337814" val="982" rev="124" revOS="4" revMin="124" revMax="0"/>
      <pm:docPrefs xmlns:pm="smNativeData" id="1666337814" fixedDigits="0" showNotice="1" showFrameBounds="1" autoChart="1" recalcOnPrint="1" recalcOnCopy="1" finalRounding="1" compatTextArt="1" tab="567" useDefinedPrintRange="1" printArea="currentSheet"/>
      <pm:compatibility xmlns:pm="smNativeData" id="1666337814" overlapCells="1"/>
      <pm:defCurrency xmlns:pm="smNativeData" id="1666337814"/>
    </ext>
  </extLst>
</workbook>
</file>

<file path=xl/calcChain.xml><?xml version="1.0" encoding="utf-8"?>
<calcChain xmlns="http://schemas.openxmlformats.org/spreadsheetml/2006/main">
  <c r="F70" i="1"/>
  <c r="F14" s="1"/>
  <c r="F10"/>
  <c r="F5"/>
  <c r="F77"/>
  <c r="F44"/>
  <c r="F15"/>
  <c r="D45"/>
  <c r="E45" s="1"/>
  <c r="D16"/>
  <c r="D53"/>
  <c r="C70"/>
  <c r="C14" s="1"/>
  <c r="D14" s="1"/>
  <c r="E14" s="1"/>
  <c r="D8"/>
  <c r="E8"/>
  <c r="D6" i="2"/>
  <c r="C6"/>
  <c r="G6" s="1"/>
  <c r="G5"/>
  <c r="F5"/>
  <c r="C4"/>
  <c r="D4" s="1"/>
  <c r="D3"/>
  <c r="C3"/>
  <c r="G3" s="1"/>
  <c r="G2"/>
  <c r="F2"/>
  <c r="C77" i="1"/>
  <c r="E53"/>
  <c r="D52"/>
  <c r="E52" s="1"/>
  <c r="D51"/>
  <c r="E51" s="1"/>
  <c r="D50"/>
  <c r="E50" s="1"/>
  <c r="D49"/>
  <c r="E49" s="1"/>
  <c r="D48"/>
  <c r="E48" s="1"/>
  <c r="D47"/>
  <c r="E47" s="1"/>
  <c r="D46"/>
  <c r="E46" s="1"/>
  <c r="C44"/>
  <c r="D44" s="1"/>
  <c r="E44" s="1"/>
  <c r="D42"/>
  <c r="E42" s="1"/>
  <c r="D39"/>
  <c r="E39" s="1"/>
  <c r="D38"/>
  <c r="E38" s="1"/>
  <c r="D37"/>
  <c r="E37" s="1"/>
  <c r="E36"/>
  <c r="D34"/>
  <c r="E34" s="1"/>
  <c r="D33"/>
  <c r="E33" s="1"/>
  <c r="D31"/>
  <c r="E31" s="1"/>
  <c r="E30"/>
  <c r="D29"/>
  <c r="E29" s="1"/>
  <c r="D27"/>
  <c r="E27" s="1"/>
  <c r="D26"/>
  <c r="E26" s="1"/>
  <c r="D25"/>
  <c r="E25" s="1"/>
  <c r="D23"/>
  <c r="E23" s="1"/>
  <c r="E22"/>
  <c r="D21"/>
  <c r="E21" s="1"/>
  <c r="D20"/>
  <c r="E20" s="1"/>
  <c r="E19"/>
  <c r="C17"/>
  <c r="C15" s="1"/>
  <c r="D15" s="1"/>
  <c r="E15" s="1"/>
  <c r="D17"/>
  <c r="E17" s="1"/>
  <c r="D9"/>
  <c r="E9" s="1"/>
  <c r="E6"/>
  <c r="D6"/>
  <c r="F13" l="1"/>
  <c r="F55" s="1"/>
  <c r="G4" i="2"/>
  <c r="C13" i="1"/>
  <c r="E16"/>
  <c r="C55" l="1"/>
  <c r="D55" s="1"/>
  <c r="E55" s="1"/>
  <c r="D13"/>
  <c r="E13" s="1"/>
  <c r="E4" s="1"/>
  <c r="D4" l="1"/>
  <c r="E5"/>
  <c r="D5" l="1"/>
  <c r="D10"/>
  <c r="C4"/>
  <c r="C10" l="1"/>
  <c r="C5"/>
</calcChain>
</file>

<file path=xl/sharedStrings.xml><?xml version="1.0" encoding="utf-8"?>
<sst xmlns="http://schemas.openxmlformats.org/spreadsheetml/2006/main" count="128" uniqueCount="117">
  <si>
    <t>№ п/п</t>
  </si>
  <si>
    <t>Доходы:</t>
  </si>
  <si>
    <t>на 1 м2 в месяц</t>
  </si>
  <si>
    <t>1.</t>
  </si>
  <si>
    <t>Плата за текущий ремонт и содержание жилого дома,</t>
  </si>
  <si>
    <t>Всего доходов направленных на текущий ремонт и содержание</t>
  </si>
  <si>
    <t>2.</t>
  </si>
  <si>
    <t>Использование общедомового имущества (арендная плата провайдеров)</t>
  </si>
  <si>
    <t>4.</t>
  </si>
  <si>
    <t>Пени</t>
  </si>
  <si>
    <t>Всего доходов:</t>
  </si>
  <si>
    <t>Постоянные расходы по обслуживанию и содержанию дома</t>
  </si>
  <si>
    <t>Текущий ремонт и содержание</t>
  </si>
  <si>
    <t>1.1</t>
  </si>
  <si>
    <t>Текущий ремонт (в соответствии с планом)</t>
  </si>
  <si>
    <t>1.2</t>
  </si>
  <si>
    <t>Содержание многоквартирного дома</t>
  </si>
  <si>
    <t>1.2.1</t>
  </si>
  <si>
    <t>Заработная плата персонала</t>
  </si>
  <si>
    <t>1.2.2</t>
  </si>
  <si>
    <t>Начисления на заработную плату(ПФР, страхование- 30,2%)</t>
  </si>
  <si>
    <t>1.2.3</t>
  </si>
  <si>
    <t>Эксплуатация лифтов</t>
  </si>
  <si>
    <t>страхование</t>
  </si>
  <si>
    <t>1.2.4</t>
  </si>
  <si>
    <t>Договор с аварийно-диспетчерской службой</t>
  </si>
  <si>
    <t>1.2.5</t>
  </si>
  <si>
    <t>начисление и сбор платежей, паспортный стол, ведение лицевых счетов (Договор с МУ "ИАЦ по ЖКХ" Администрации В.Новгорода</t>
  </si>
  <si>
    <t>1.2.5.1.</t>
  </si>
  <si>
    <t>Дополнительные запросы в ИАЦ</t>
  </si>
  <si>
    <t>1.2.6</t>
  </si>
  <si>
    <t>1.2.7</t>
  </si>
  <si>
    <t xml:space="preserve">Материалы, инвентарь для текущего ремонта и санитарного содержания.  </t>
  </si>
  <si>
    <t>1.2.8</t>
  </si>
  <si>
    <t>Спецодежда и средства защиты</t>
  </si>
  <si>
    <t>1.2.9</t>
  </si>
  <si>
    <t>Электрообслуживание здания (ИП Нахаев)</t>
  </si>
  <si>
    <t>1.2.10</t>
  </si>
  <si>
    <t>Обслуживание внутридомового газового оборудования (Договор с ООО "Новгород-аудит энерго")</t>
  </si>
  <si>
    <t>1.2.11</t>
  </si>
  <si>
    <t>Обслуживание домофона (Договор с ИП Тарасов Н.Е.)</t>
  </si>
  <si>
    <t>20 руб.х 314 квартир х12 мес.</t>
  </si>
  <si>
    <t>1.2.12</t>
  </si>
  <si>
    <t>Техническое обслуживание теплосчетчиков и узлов погодного регулирования(УПР-12000;счётчики 63000)</t>
  </si>
  <si>
    <t>1.2.13</t>
  </si>
  <si>
    <t>Сервисная поддержка видеонаблюдения (ООО Ковчег)</t>
  </si>
  <si>
    <t>1.2.14</t>
  </si>
  <si>
    <t>Проверка вентканалов</t>
  </si>
  <si>
    <t>1.2.15</t>
  </si>
  <si>
    <t>1.2.16</t>
  </si>
  <si>
    <t>Механизированная уборка и вывоз снега</t>
  </si>
  <si>
    <t>1.2.17</t>
  </si>
  <si>
    <t>Промывка и дезинфекция мусопроводов и мусоприёмных камер 2 раза в год.</t>
  </si>
  <si>
    <t>1.2.20</t>
  </si>
  <si>
    <t>Благоустройство территории (грунт растительный, рассада, покраска и ремонт оборудования на придомовой территории), вырезка кустов и деревьев</t>
  </si>
  <si>
    <t>1.3</t>
  </si>
  <si>
    <t>Административные расходы</t>
  </si>
  <si>
    <t>1.3.1</t>
  </si>
  <si>
    <t>Вознаграждение председателю правления</t>
  </si>
  <si>
    <t>1.3.2</t>
  </si>
  <si>
    <t xml:space="preserve">Оплата обучения по тепло-, электроустановкам, проведение собраний, услуг нотариуса. </t>
  </si>
  <si>
    <t>1.3.3</t>
  </si>
  <si>
    <t>Эксплуатация оргтехники (компьютер, телефон, принтер),сдача отчётности в электронном виде</t>
  </si>
  <si>
    <t>1.3.4</t>
  </si>
  <si>
    <t>Канцтовары, бланки</t>
  </si>
  <si>
    <t>1.3.5</t>
  </si>
  <si>
    <t>1.3.6</t>
  </si>
  <si>
    <t>Прочие (налоги, пошлины,страхование гражданской ответственности)</t>
  </si>
  <si>
    <t>1.3.7</t>
  </si>
  <si>
    <t xml:space="preserve">Транспортные расходы </t>
  </si>
  <si>
    <t>1.3.8</t>
  </si>
  <si>
    <t>Договор на содержание зеленых насаждений на придомовой территории</t>
  </si>
  <si>
    <t>1.3.9</t>
  </si>
  <si>
    <t>Юридическое абоненское обслуживание</t>
  </si>
  <si>
    <t>Всего расходов:</t>
  </si>
  <si>
    <t>№п/п</t>
  </si>
  <si>
    <t xml:space="preserve"> Наименование  статьи</t>
  </si>
  <si>
    <t>Сумма</t>
  </si>
  <si>
    <t>Подготовка дома к зиме:</t>
  </si>
  <si>
    <t>Ремонт и герметизация межпанельных швов и козырьков (по заявкам собственников)</t>
  </si>
  <si>
    <t xml:space="preserve">  </t>
  </si>
  <si>
    <t>Непредвиденные расходы на ремонт в аварийных ситуациях</t>
  </si>
  <si>
    <t>Итого</t>
  </si>
  <si>
    <t>1</t>
  </si>
  <si>
    <t>Проведение Новогоднего праздника двора</t>
  </si>
  <si>
    <t>Примечания:</t>
  </si>
  <si>
    <t>Председатель правления ТСЖ"Лилия"</t>
  </si>
  <si>
    <t>Коко О.В.</t>
  </si>
  <si>
    <t>оклад месяц</t>
  </si>
  <si>
    <t>налоги 30,2%</t>
  </si>
  <si>
    <t>Итого расходы  за год</t>
  </si>
  <si>
    <t>совмещение на период отпуска</t>
  </si>
  <si>
    <t>Всего расходов за год</t>
  </si>
  <si>
    <t>Дворник-мусорщик 1-5 под</t>
  </si>
  <si>
    <t>январь-февраль, ноябрь декабрь</t>
  </si>
  <si>
    <t>март-октябрь</t>
  </si>
  <si>
    <t>Дворник-мусорщик 6-9 под</t>
  </si>
  <si>
    <t>Дератизация 10640 р+  дезинсекция подвалов 20000р. (ООО "Успех")</t>
  </si>
  <si>
    <t>договор ООО"НЛК""40635х12 мес</t>
  </si>
  <si>
    <t>Услуги банка (Договор с Новгородским ОСБ №8629)</t>
  </si>
  <si>
    <t xml:space="preserve">Замена одного мусорного контейнера и замена колёс </t>
  </si>
  <si>
    <t>План на год 2024</t>
  </si>
  <si>
    <t xml:space="preserve">Поверка приборов учёта тепла </t>
  </si>
  <si>
    <t>Замена 2х канализационных стояков (кухня)</t>
  </si>
  <si>
    <t>Косметический ремонт подъездов 3 х 280000</t>
  </si>
  <si>
    <t>Снегоуборочник</t>
  </si>
  <si>
    <t>2</t>
  </si>
  <si>
    <r>
      <t xml:space="preserve">         </t>
    </r>
    <r>
      <rPr>
        <b/>
        <u/>
        <sz val="16"/>
        <rFont val="Times New Roman"/>
        <family val="1"/>
        <charset val="204"/>
      </rPr>
      <t xml:space="preserve"> Использование дополнительных доходов(металолом)30000+207000</t>
    </r>
  </si>
  <si>
    <t>Косметический ремонт двух подъездов</t>
  </si>
  <si>
    <t>план на 1 мес. 2024</t>
  </si>
  <si>
    <t>3.</t>
  </si>
  <si>
    <t>Проценты</t>
  </si>
  <si>
    <t>план на 1 мес  . 2024 г.</t>
  </si>
  <si>
    <t>Факт за 2024</t>
  </si>
  <si>
    <t xml:space="preserve">   План текущего ремонта по ТСЖ "Лилия"на 2024 год </t>
  </si>
  <si>
    <t>Выполнение сметы   доходов и расходов ТСЖ "Лилия" за 2024 год</t>
  </si>
  <si>
    <t xml:space="preserve">освидетельствование 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</si>
</sst>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rgb="FFFF00FF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4" fontId="1" fillId="0" borderId="1" xfId="0" applyNumberFormat="1" applyFont="1" applyBorder="1" applyAlignment="1">
      <alignment horizontal="center" wrapText="1"/>
    </xf>
    <xf numFmtId="0" fontId="2" fillId="0" borderId="0" xfId="0" applyFont="1"/>
    <xf numFmtId="4" fontId="1" fillId="0" borderId="1" xfId="0" applyNumberFormat="1" applyFont="1" applyBorder="1" applyAlignment="1">
      <alignment horizontal="right" wrapText="1"/>
    </xf>
    <xf numFmtId="0" fontId="1" fillId="0" borderId="0" xfId="0" applyFont="1"/>
    <xf numFmtId="4" fontId="2" fillId="0" borderId="0" xfId="0" applyNumberFormat="1" applyFont="1"/>
    <xf numFmtId="0" fontId="2" fillId="0" borderId="2" xfId="0" applyFont="1" applyBorder="1" applyAlignment="1">
      <alignment wrapText="1"/>
    </xf>
    <xf numFmtId="4" fontId="2" fillId="0" borderId="2" xfId="0" applyNumberFormat="1" applyFont="1" applyBorder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4" fontId="2" fillId="2" borderId="3" xfId="0" applyNumberFormat="1" applyFont="1" applyFill="1" applyBorder="1"/>
    <xf numFmtId="4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wrapText="1"/>
    </xf>
    <xf numFmtId="4" fontId="1" fillId="3" borderId="4" xfId="0" applyNumberFormat="1" applyFont="1" applyFill="1" applyBorder="1" applyAlignment="1">
      <alignment horizont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4" borderId="5" xfId="0" applyNumberFormat="1" applyFont="1" applyFill="1" applyBorder="1"/>
    <xf numFmtId="4" fontId="1" fillId="5" borderId="6" xfId="0" applyNumberFormat="1" applyFont="1" applyFill="1" applyBorder="1"/>
    <xf numFmtId="4" fontId="2" fillId="7" borderId="8" xfId="0" applyNumberFormat="1" applyFont="1" applyFill="1" applyBorder="1" applyAlignment="1">
      <alignment horizontal="right"/>
    </xf>
    <xf numFmtId="4" fontId="1" fillId="2" borderId="3" xfId="0" applyNumberFormat="1" applyFont="1" applyFill="1" applyBorder="1" applyAlignment="1">
      <alignment horizontal="right"/>
    </xf>
    <xf numFmtId="4" fontId="1" fillId="2" borderId="3" xfId="0" applyNumberFormat="1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center" vertical="top" wrapText="1"/>
    </xf>
    <xf numFmtId="4" fontId="2" fillId="5" borderId="6" xfId="0" applyNumberFormat="1" applyFont="1" applyFill="1" applyBorder="1"/>
    <xf numFmtId="0" fontId="2" fillId="5" borderId="6" xfId="0" applyFont="1" applyFill="1" applyBorder="1" applyAlignment="1">
      <alignment vertical="top" wrapText="1"/>
    </xf>
    <xf numFmtId="0" fontId="1" fillId="5" borderId="6" xfId="0" applyFont="1" applyFill="1" applyBorder="1" applyAlignment="1">
      <alignment horizontal="center" vertical="top" wrapText="1"/>
    </xf>
    <xf numFmtId="4" fontId="1" fillId="5" borderId="6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4" borderId="5" xfId="0" applyFont="1" applyFill="1" applyBorder="1" applyAlignment="1">
      <alignment wrapText="1"/>
    </xf>
    <xf numFmtId="0" fontId="1" fillId="5" borderId="6" xfId="0" applyFont="1" applyFill="1" applyBorder="1" applyAlignment="1">
      <alignment horizontal="right" wrapText="1"/>
    </xf>
    <xf numFmtId="0" fontId="1" fillId="5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right"/>
    </xf>
    <xf numFmtId="0" fontId="2" fillId="8" borderId="9" xfId="0" applyFont="1" applyFill="1" applyBorder="1" applyAlignment="1">
      <alignment wrapText="1"/>
    </xf>
    <xf numFmtId="4" fontId="1" fillId="6" borderId="7" xfId="0" applyNumberFormat="1" applyFont="1" applyFill="1" applyBorder="1"/>
    <xf numFmtId="49" fontId="2" fillId="4" borderId="5" xfId="0" applyNumberFormat="1" applyFont="1" applyFill="1" applyBorder="1" applyAlignment="1">
      <alignment horizontal="right"/>
    </xf>
    <xf numFmtId="49" fontId="2" fillId="9" borderId="11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wrapText="1"/>
    </xf>
    <xf numFmtId="0" fontId="2" fillId="5" borderId="6" xfId="0" applyFont="1" applyFill="1" applyBorder="1" applyAlignment="1">
      <alignment horizontal="right"/>
    </xf>
    <xf numFmtId="0" fontId="2" fillId="10" borderId="12" xfId="0" applyFont="1" applyFill="1" applyBorder="1" applyAlignment="1">
      <alignment horizontal="right" vertical="top" wrapText="1"/>
    </xf>
    <xf numFmtId="0" fontId="2" fillId="11" borderId="13" xfId="0" applyFont="1" applyFill="1" applyBorder="1" applyAlignment="1">
      <alignment horizontal="center" vertical="top" wrapText="1"/>
    </xf>
    <xf numFmtId="0" fontId="2" fillId="12" borderId="14" xfId="0" applyFont="1" applyFill="1" applyBorder="1" applyAlignment="1">
      <alignment horizontal="center" vertical="top" wrapText="1"/>
    </xf>
    <xf numFmtId="0" fontId="2" fillId="13" borderId="15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4" fontId="2" fillId="14" borderId="16" xfId="0" applyNumberFormat="1" applyFont="1" applyFill="1" applyBorder="1" applyAlignment="1">
      <alignment horizontal="right" vertical="top" wrapText="1"/>
    </xf>
    <xf numFmtId="0" fontId="1" fillId="5" borderId="6" xfId="0" applyFont="1" applyFill="1" applyBorder="1" applyAlignment="1">
      <alignment horizontal="right" vertical="top" wrapText="1"/>
    </xf>
    <xf numFmtId="0" fontId="1" fillId="5" borderId="6" xfId="0" applyFont="1" applyFill="1" applyBorder="1" applyAlignment="1">
      <alignment horizontal="left" vertical="top" wrapText="1"/>
    </xf>
    <xf numFmtId="4" fontId="1" fillId="5" borderId="6" xfId="0" applyNumberFormat="1" applyFont="1" applyFill="1" applyBorder="1" applyAlignment="1">
      <alignment horizontal="right" vertical="top" wrapText="1"/>
    </xf>
    <xf numFmtId="49" fontId="1" fillId="5" borderId="6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wrapText="1"/>
    </xf>
    <xf numFmtId="49" fontId="2" fillId="5" borderId="6" xfId="0" applyNumberFormat="1" applyFont="1" applyFill="1" applyBorder="1" applyAlignment="1">
      <alignment horizontal="right"/>
    </xf>
    <xf numFmtId="0" fontId="1" fillId="5" borderId="6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49" fontId="1" fillId="2" borderId="3" xfId="0" applyNumberFormat="1" applyFont="1" applyFill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vertical="justify"/>
    </xf>
    <xf numFmtId="2" fontId="0" fillId="0" borderId="0" xfId="0" applyNumberFormat="1"/>
    <xf numFmtId="0" fontId="1" fillId="15" borderId="17" xfId="0" applyFont="1" applyFill="1" applyBorder="1" applyAlignment="1">
      <alignment wrapText="1"/>
    </xf>
    <xf numFmtId="0" fontId="1" fillId="18" borderId="18" xfId="0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right" vertical="top" wrapText="1"/>
    </xf>
    <xf numFmtId="0" fontId="1" fillId="19" borderId="20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7" borderId="8" xfId="0" applyFont="1" applyFill="1" applyBorder="1" applyAlignment="1">
      <alignment horizontal="left" vertical="top" wrapText="1"/>
    </xf>
    <xf numFmtId="0" fontId="2" fillId="9" borderId="11" xfId="0" applyFont="1" applyFill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1" fillId="5" borderId="6" xfId="0" applyFont="1" applyFill="1" applyBorder="1"/>
    <xf numFmtId="0" fontId="1" fillId="5" borderId="6" xfId="0" applyFont="1" applyFill="1" applyBorder="1" applyAlignment="1">
      <alignment horizontal="left" wrapText="1"/>
    </xf>
    <xf numFmtId="4" fontId="2" fillId="7" borderId="8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5" borderId="6" xfId="0" applyFont="1" applyFill="1" applyBorder="1" applyAlignment="1">
      <alignment vertical="top" wrapText="1"/>
    </xf>
    <xf numFmtId="4" fontId="5" fillId="2" borderId="3" xfId="0" applyNumberFormat="1" applyFont="1" applyFill="1" applyBorder="1"/>
    <xf numFmtId="4" fontId="2" fillId="0" borderId="21" xfId="0" applyNumberFormat="1" applyFont="1" applyBorder="1"/>
    <xf numFmtId="4" fontId="1" fillId="8" borderId="9" xfId="0" applyNumberFormat="1" applyFont="1" applyFill="1" applyBorder="1"/>
    <xf numFmtId="4" fontId="1" fillId="21" borderId="22" xfId="0" applyNumberFormat="1" applyFont="1" applyFill="1" applyBorder="1"/>
    <xf numFmtId="4" fontId="2" fillId="4" borderId="5" xfId="0" applyNumberFormat="1" applyFont="1" applyFill="1" applyBorder="1" applyAlignment="1">
      <alignment vertical="center"/>
    </xf>
    <xf numFmtId="4" fontId="2" fillId="7" borderId="8" xfId="0" applyNumberFormat="1" applyFont="1" applyFill="1" applyBorder="1" applyAlignment="1">
      <alignment vertical="center"/>
    </xf>
    <xf numFmtId="4" fontId="2" fillId="2" borderId="3" xfId="0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top" wrapText="1"/>
    </xf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2" fillId="0" borderId="3" xfId="0" applyNumberFormat="1" applyFont="1" applyFill="1" applyBorder="1" applyAlignment="1">
      <alignment vertical="center"/>
    </xf>
    <xf numFmtId="4" fontId="2" fillId="0" borderId="11" xfId="0" applyNumberFormat="1" applyFont="1" applyFill="1" applyBorder="1" applyAlignment="1">
      <alignment vertical="center"/>
    </xf>
    <xf numFmtId="4" fontId="2" fillId="0" borderId="5" xfId="0" applyNumberFormat="1" applyFont="1" applyFill="1" applyBorder="1"/>
    <xf numFmtId="0" fontId="8" fillId="2" borderId="3" xfId="0" applyFont="1" applyFill="1" applyBorder="1" applyAlignment="1">
      <alignment wrapText="1"/>
    </xf>
    <xf numFmtId="0" fontId="2" fillId="2" borderId="21" xfId="0" applyFont="1" applyFill="1" applyBorder="1" applyAlignment="1">
      <alignment horizontal="right" vertical="top" wrapText="1"/>
    </xf>
    <xf numFmtId="0" fontId="2" fillId="2" borderId="24" xfId="0" applyFont="1" applyFill="1" applyBorder="1" applyAlignment="1">
      <alignment horizontal="right" vertical="top" wrapText="1"/>
    </xf>
    <xf numFmtId="4" fontId="8" fillId="0" borderId="2" xfId="0" applyNumberFormat="1" applyFont="1" applyBorder="1"/>
    <xf numFmtId="4" fontId="8" fillId="2" borderId="3" xfId="0" applyNumberFormat="1" applyFont="1" applyFill="1" applyBorder="1"/>
    <xf numFmtId="4" fontId="9" fillId="0" borderId="2" xfId="0" applyNumberFormat="1" applyFont="1" applyBorder="1"/>
    <xf numFmtId="4" fontId="8" fillId="2" borderId="3" xfId="0" applyNumberFormat="1" applyFont="1" applyFill="1" applyBorder="1" applyAlignment="1">
      <alignment horizontal="right" vertical="top" wrapText="1"/>
    </xf>
    <xf numFmtId="4" fontId="8" fillId="0" borderId="2" xfId="0" applyNumberFormat="1" applyFont="1" applyFill="1" applyBorder="1"/>
    <xf numFmtId="4" fontId="8" fillId="2" borderId="3" xfId="0" applyNumberFormat="1" applyFont="1" applyFill="1" applyBorder="1" applyAlignment="1">
      <alignment horizontal="right"/>
    </xf>
    <xf numFmtId="4" fontId="8" fillId="0" borderId="3" xfId="0" applyNumberFormat="1" applyFont="1" applyFill="1" applyBorder="1"/>
    <xf numFmtId="4" fontId="2" fillId="25" borderId="2" xfId="0" applyNumberFormat="1" applyFont="1" applyFill="1" applyBorder="1"/>
    <xf numFmtId="0" fontId="2" fillId="0" borderId="6" xfId="0" applyFont="1" applyBorder="1"/>
    <xf numFmtId="0" fontId="2" fillId="22" borderId="24" xfId="0" applyFont="1" applyFill="1" applyBorder="1" applyAlignment="1">
      <alignment horizontal="right" vertical="top" wrapText="1"/>
    </xf>
    <xf numFmtId="4" fontId="8" fillId="2" borderId="24" xfId="0" applyNumberFormat="1" applyFont="1" applyFill="1" applyBorder="1" applyAlignment="1">
      <alignment horizontal="right" vertical="top" wrapText="1"/>
    </xf>
    <xf numFmtId="0" fontId="2" fillId="0" borderId="24" xfId="0" applyFont="1" applyBorder="1"/>
    <xf numFmtId="0" fontId="2" fillId="2" borderId="11" xfId="0" applyFont="1" applyFill="1" applyBorder="1" applyAlignment="1">
      <alignment horizontal="left" vertical="top" wrapText="1"/>
    </xf>
    <xf numFmtId="4" fontId="8" fillId="0" borderId="11" xfId="0" applyNumberFormat="1" applyFont="1" applyFill="1" applyBorder="1" applyAlignment="1">
      <alignment horizontal="right" vertical="top" wrapText="1"/>
    </xf>
    <xf numFmtId="0" fontId="2" fillId="0" borderId="24" xfId="0" applyFont="1" applyBorder="1" applyAlignment="1">
      <alignment wrapText="1"/>
    </xf>
    <xf numFmtId="0" fontId="2" fillId="20" borderId="4" xfId="0" applyFont="1" applyFill="1" applyBorder="1" applyAlignment="1">
      <alignment horizontal="right" vertical="top" wrapText="1"/>
    </xf>
    <xf numFmtId="4" fontId="2" fillId="0" borderId="24" xfId="0" applyNumberFormat="1" applyFont="1" applyBorder="1"/>
    <xf numFmtId="49" fontId="2" fillId="2" borderId="3" xfId="0" applyNumberFormat="1" applyFont="1" applyFill="1" applyBorder="1" applyAlignment="1">
      <alignment horizontal="right"/>
    </xf>
    <xf numFmtId="0" fontId="10" fillId="5" borderId="6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4" borderId="26" xfId="0" applyFont="1" applyFill="1" applyBorder="1" applyAlignment="1">
      <alignment horizontal="left" vertical="top" wrapText="1"/>
    </xf>
    <xf numFmtId="0" fontId="2" fillId="4" borderId="25" xfId="0" applyFont="1" applyFill="1" applyBorder="1" applyAlignment="1">
      <alignment horizontal="left" vertical="top" wrapText="1"/>
    </xf>
    <xf numFmtId="4" fontId="2" fillId="2" borderId="21" xfId="0" applyNumberFormat="1" applyFont="1" applyFill="1" applyBorder="1" applyAlignment="1">
      <alignment horizontal="right" vertical="top" wrapText="1"/>
    </xf>
    <xf numFmtId="4" fontId="8" fillId="4" borderId="28" xfId="0" applyNumberFormat="1" applyFont="1" applyFill="1" applyBorder="1" applyAlignment="1">
      <alignment horizontal="right" vertical="top" wrapText="1"/>
    </xf>
    <xf numFmtId="4" fontId="2" fillId="9" borderId="29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wrapText="1"/>
    </xf>
    <xf numFmtId="4" fontId="1" fillId="0" borderId="19" xfId="0" applyNumberFormat="1" applyFont="1" applyFill="1" applyBorder="1" applyAlignment="1">
      <alignment horizontal="right" vertical="top" wrapText="1"/>
    </xf>
    <xf numFmtId="0" fontId="2" fillId="0" borderId="28" xfId="0" applyFont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top" wrapText="1"/>
    </xf>
    <xf numFmtId="0" fontId="2" fillId="0" borderId="30" xfId="0" applyFont="1" applyBorder="1"/>
    <xf numFmtId="49" fontId="2" fillId="2" borderId="31" xfId="0" applyNumberFormat="1" applyFont="1" applyFill="1" applyBorder="1" applyAlignment="1">
      <alignment horizontal="right"/>
    </xf>
    <xf numFmtId="0" fontId="2" fillId="8" borderId="32" xfId="0" applyFont="1" applyFill="1" applyBorder="1" applyAlignment="1">
      <alignment wrapText="1"/>
    </xf>
    <xf numFmtId="4" fontId="2" fillId="16" borderId="33" xfId="0" applyNumberFormat="1" applyFont="1" applyFill="1" applyBorder="1"/>
    <xf numFmtId="49" fontId="2" fillId="2" borderId="34" xfId="0" applyNumberFormat="1" applyFont="1" applyFill="1" applyBorder="1" applyAlignment="1">
      <alignment horizontal="right"/>
    </xf>
    <xf numFmtId="4" fontId="2" fillId="23" borderId="35" xfId="0" applyNumberFormat="1" applyFont="1" applyFill="1" applyBorder="1"/>
    <xf numFmtId="4" fontId="2" fillId="2" borderId="27" xfId="0" applyNumberFormat="1" applyFont="1" applyFill="1" applyBorder="1" applyAlignment="1">
      <alignment horizontal="right" vertical="top" wrapText="1"/>
    </xf>
    <xf numFmtId="4" fontId="1" fillId="17" borderId="24" xfId="0" applyNumberFormat="1" applyFont="1" applyFill="1" applyBorder="1"/>
    <xf numFmtId="4" fontId="1" fillId="0" borderId="14" xfId="0" applyNumberFormat="1" applyFont="1" applyFill="1" applyBorder="1"/>
    <xf numFmtId="3" fontId="2" fillId="0" borderId="24" xfId="0" applyNumberFormat="1" applyFont="1" applyBorder="1"/>
    <xf numFmtId="4" fontId="2" fillId="2" borderId="9" xfId="0" applyNumberFormat="1" applyFont="1" applyFill="1" applyBorder="1" applyAlignment="1">
      <alignment horizontal="center" vertical="center" wrapText="1"/>
    </xf>
    <xf numFmtId="4" fontId="8" fillId="2" borderId="9" xfId="0" applyNumberFormat="1" applyFont="1" applyFill="1" applyBorder="1"/>
    <xf numFmtId="4" fontId="9" fillId="2" borderId="9" xfId="0" applyNumberFormat="1" applyFont="1" applyFill="1" applyBorder="1"/>
    <xf numFmtId="4" fontId="2" fillId="2" borderId="9" xfId="0" applyNumberFormat="1" applyFont="1" applyFill="1" applyBorder="1"/>
    <xf numFmtId="4" fontId="2" fillId="4" borderId="26" xfId="0" applyNumberFormat="1" applyFont="1" applyFill="1" applyBorder="1"/>
    <xf numFmtId="4" fontId="1" fillId="2" borderId="9" xfId="0" applyNumberFormat="1" applyFont="1" applyFill="1" applyBorder="1"/>
    <xf numFmtId="4" fontId="2" fillId="0" borderId="24" xfId="0" applyNumberFormat="1" applyFont="1" applyBorder="1" applyAlignment="1">
      <alignment horizontal="center" vertical="center" wrapText="1"/>
    </xf>
    <xf numFmtId="4" fontId="2" fillId="7" borderId="23" xfId="0" applyNumberFormat="1" applyFont="1" applyFill="1" applyBorder="1" applyAlignment="1">
      <alignment vertical="center"/>
    </xf>
    <xf numFmtId="4" fontId="2" fillId="4" borderId="26" xfId="0" applyNumberFormat="1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right"/>
    </xf>
    <xf numFmtId="4" fontId="1" fillId="2" borderId="21" xfId="0" applyNumberFormat="1" applyFont="1" applyFill="1" applyBorder="1"/>
    <xf numFmtId="4" fontId="2" fillId="0" borderId="9" xfId="0" applyNumberFormat="1" applyFont="1" applyFill="1" applyBorder="1"/>
    <xf numFmtId="4" fontId="8" fillId="0" borderId="3" xfId="0" applyNumberFormat="1" applyFont="1" applyBorder="1"/>
    <xf numFmtId="4" fontId="2" fillId="0" borderId="3" xfId="0" applyNumberFormat="1" applyFont="1" applyFill="1" applyBorder="1" applyAlignment="1">
      <alignment horizontal="right"/>
    </xf>
    <xf numFmtId="4" fontId="8" fillId="0" borderId="24" xfId="0" applyNumberFormat="1" applyFont="1" applyBorder="1"/>
    <xf numFmtId="4" fontId="2" fillId="0" borderId="24" xfId="0" applyNumberFormat="1" applyFont="1" applyFill="1" applyBorder="1"/>
    <xf numFmtId="4" fontId="2" fillId="0" borderId="9" xfId="0" applyNumberFormat="1" applyFont="1" applyFill="1" applyBorder="1" applyAlignment="1">
      <alignment horizontal="right"/>
    </xf>
    <xf numFmtId="4" fontId="2" fillId="0" borderId="26" xfId="0" applyNumberFormat="1" applyFont="1" applyFill="1" applyBorder="1" applyAlignment="1">
      <alignment horizontal="right"/>
    </xf>
    <xf numFmtId="4" fontId="8" fillId="0" borderId="24" xfId="0" applyNumberFormat="1" applyFont="1" applyFill="1" applyBorder="1"/>
    <xf numFmtId="0" fontId="1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vertical="center" wrapText="1"/>
    </xf>
    <xf numFmtId="4" fontId="2" fillId="4" borderId="5" xfId="0" applyNumberFormat="1" applyFont="1" applyFill="1" applyBorder="1" applyAlignment="1">
      <alignment horizontal="right"/>
    </xf>
    <xf numFmtId="4" fontId="2" fillId="7" borderId="8" xfId="0" applyNumberFormat="1" applyFont="1" applyFill="1" applyBorder="1" applyAlignment="1">
      <alignment horizontal="right"/>
    </xf>
    <xf numFmtId="0" fontId="1" fillId="7" borderId="8" xfId="0" applyFont="1" applyFill="1" applyBorder="1" applyAlignment="1">
      <alignment horizontal="center" wrapText="1"/>
    </xf>
    <xf numFmtId="0" fontId="1" fillId="24" borderId="23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 vertical="top" wrapText="1"/>
    </xf>
    <xf numFmtId="4" fontId="2" fillId="0" borderId="28" xfId="0" applyNumberFormat="1" applyFont="1" applyBorder="1" applyAlignment="1">
      <alignment horizontal="right"/>
    </xf>
    <xf numFmtId="4" fontId="2" fillId="0" borderId="36" xfId="0" applyNumberFormat="1" applyFont="1" applyBorder="1" applyAlignment="1">
      <alignment horizontal="right"/>
    </xf>
    <xf numFmtId="4" fontId="8" fillId="0" borderId="28" xfId="0" applyNumberFormat="1" applyFont="1" applyBorder="1" applyAlignment="1">
      <alignment horizontal="right"/>
    </xf>
    <xf numFmtId="4" fontId="8" fillId="0" borderId="36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right"/>
    </xf>
    <xf numFmtId="0" fontId="2" fillId="4" borderId="5" xfId="0" applyFont="1" applyFill="1" applyBorder="1" applyAlignment="1">
      <alignment horizontal="left" vertical="top" wrapText="1"/>
    </xf>
    <xf numFmtId="0" fontId="2" fillId="7" borderId="8" xfId="0" applyFont="1" applyFill="1" applyBorder="1" applyAlignment="1">
      <alignment horizontal="left" vertical="top" wrapText="1"/>
    </xf>
    <xf numFmtId="4" fontId="2" fillId="0" borderId="3" xfId="0" applyNumberFormat="1" applyFont="1" applyFill="1" applyBorder="1" applyAlignment="1">
      <alignment horizontal="right"/>
    </xf>
    <xf numFmtId="4" fontId="2" fillId="2" borderId="21" xfId="0" applyNumberFormat="1" applyFont="1" applyFill="1" applyBorder="1" applyAlignment="1">
      <alignment horizontal="right"/>
    </xf>
    <xf numFmtId="4" fontId="2" fillId="2" borderId="8" xfId="0" applyNumberFormat="1" applyFont="1" applyFill="1" applyBorder="1" applyAlignment="1">
      <alignment horizontal="right"/>
    </xf>
    <xf numFmtId="4" fontId="2" fillId="2" borderId="26" xfId="0" applyNumberFormat="1" applyFont="1" applyFill="1" applyBorder="1" applyAlignment="1">
      <alignment horizontal="right"/>
    </xf>
    <xf numFmtId="4" fontId="2" fillId="2" borderId="23" xfId="0" applyNumberFormat="1" applyFont="1" applyFill="1" applyBorder="1" applyAlignment="1">
      <alignment horizontal="right"/>
    </xf>
    <xf numFmtId="4" fontId="2" fillId="4" borderId="26" xfId="0" applyNumberFormat="1" applyFont="1" applyFill="1" applyBorder="1" applyAlignment="1">
      <alignment horizontal="right"/>
    </xf>
    <xf numFmtId="4" fontId="2" fillId="7" borderId="23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0" fontId="2" fillId="4" borderId="5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/>
    </xf>
    <xf numFmtId="4" fontId="9" fillId="0" borderId="7" xfId="0" applyNumberFormat="1" applyFont="1" applyFill="1" applyBorder="1"/>
    <xf numFmtId="4" fontId="9" fillId="0" borderId="10" xfId="0" applyNumberFormat="1" applyFont="1" applyFill="1" applyBorder="1"/>
    <xf numFmtId="4" fontId="9" fillId="0" borderId="7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 vertical="top" wrapText="1"/>
    </xf>
  </cellXfs>
  <cellStyles count="1">
    <cellStyle name="Обычный" xfId="0" builtinId="0" customBuiltin="1"/>
  </cellStyles>
  <dxfs count="0"/>
  <tableStyles count="0"/>
  <extLst>
    <ext uri="smNativeData">
      <pm:charStyles xmlns:pm="smNativeData" id="1666337814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3"/>
  <sheetViews>
    <sheetView tabSelected="1" view="pageBreakPreview" zoomScale="80" zoomScaleNormal="75" zoomScaleSheetLayoutView="80" workbookViewId="0">
      <selection activeCell="E60" sqref="E60"/>
    </sheetView>
  </sheetViews>
  <sheetFormatPr defaultRowHeight="20.25"/>
  <cols>
    <col min="1" max="1" width="9" style="10" customWidth="1"/>
    <col min="2" max="2" width="63.5703125" style="9" customWidth="1"/>
    <col min="3" max="3" width="24.28515625" style="5" customWidth="1"/>
    <col min="4" max="4" width="27" style="5" customWidth="1"/>
    <col min="5" max="5" width="21.42578125" style="28" customWidth="1"/>
    <col min="6" max="6" width="23.5703125" style="2" customWidth="1"/>
    <col min="7" max="7" width="9.140625" style="2" customWidth="1"/>
    <col min="8" max="16384" width="9.140625" style="2"/>
  </cols>
  <sheetData>
    <row r="1" spans="1:7" ht="54" customHeight="1">
      <c r="A1" s="169" t="s">
        <v>115</v>
      </c>
      <c r="B1" s="169"/>
      <c r="C1" s="169"/>
      <c r="D1" s="169"/>
      <c r="E1" s="169"/>
    </row>
    <row r="2" spans="1:7" ht="26.25" customHeight="1">
      <c r="A2" s="3"/>
      <c r="B2" s="1"/>
      <c r="C2" s="1"/>
      <c r="D2" s="1"/>
      <c r="E2" s="19"/>
    </row>
    <row r="3" spans="1:7">
      <c r="A3" s="11" t="s">
        <v>0</v>
      </c>
      <c r="B3" s="12" t="s">
        <v>1</v>
      </c>
      <c r="C3" s="13" t="s">
        <v>101</v>
      </c>
      <c r="D3" s="13" t="s">
        <v>109</v>
      </c>
      <c r="E3" s="136" t="s">
        <v>2</v>
      </c>
      <c r="F3" s="142" t="s">
        <v>113</v>
      </c>
    </row>
    <row r="4" spans="1:7" ht="40.5">
      <c r="A4" s="14" t="s">
        <v>3</v>
      </c>
      <c r="B4" s="6" t="s">
        <v>4</v>
      </c>
      <c r="C4" s="96">
        <f>D4*12</f>
        <v>5611941.5999999996</v>
      </c>
      <c r="D4" s="96">
        <f>E4*17990.3</f>
        <v>467661.8</v>
      </c>
      <c r="E4" s="137">
        <f>E13</f>
        <v>25.995219646142644</v>
      </c>
      <c r="F4" s="112">
        <v>5577031.6399999997</v>
      </c>
    </row>
    <row r="5" spans="1:7" ht="40.5">
      <c r="A5" s="14"/>
      <c r="B5" s="15" t="s">
        <v>5</v>
      </c>
      <c r="C5" s="98">
        <f>C4</f>
        <v>5611941.5999999996</v>
      </c>
      <c r="D5" s="98">
        <f>D4</f>
        <v>467661.8</v>
      </c>
      <c r="E5" s="138">
        <f>E4</f>
        <v>25.995219646142644</v>
      </c>
      <c r="F5" s="98">
        <f>F4</f>
        <v>5577031.6399999997</v>
      </c>
      <c r="G5" s="5"/>
    </row>
    <row r="6" spans="1:7" ht="40.5">
      <c r="A6" s="32" t="s">
        <v>6</v>
      </c>
      <c r="B6" s="18" t="s">
        <v>7</v>
      </c>
      <c r="C6" s="96">
        <v>30000</v>
      </c>
      <c r="D6" s="97">
        <f>C6/12</f>
        <v>2500</v>
      </c>
      <c r="E6" s="137">
        <f>C6/17990.3</f>
        <v>1.6675652990778365</v>
      </c>
      <c r="F6" s="112">
        <v>37087.33</v>
      </c>
      <c r="G6" s="5"/>
    </row>
    <row r="7" spans="1:7">
      <c r="A7" s="32" t="s">
        <v>110</v>
      </c>
      <c r="B7" s="18" t="s">
        <v>9</v>
      </c>
      <c r="C7" s="148">
        <v>0</v>
      </c>
      <c r="D7" s="97">
        <v>0</v>
      </c>
      <c r="E7" s="137">
        <v>0</v>
      </c>
      <c r="F7" s="112">
        <v>30844.52</v>
      </c>
      <c r="G7" s="5"/>
    </row>
    <row r="8" spans="1:7">
      <c r="A8" s="32" t="s">
        <v>8</v>
      </c>
      <c r="B8" s="18" t="s">
        <v>111</v>
      </c>
      <c r="C8" s="16">
        <v>0</v>
      </c>
      <c r="D8" s="16">
        <f>C8/12</f>
        <v>0</v>
      </c>
      <c r="E8" s="139">
        <f>C8/17990.3</f>
        <v>0</v>
      </c>
      <c r="F8" s="112">
        <v>32462.35</v>
      </c>
      <c r="G8" s="5"/>
    </row>
    <row r="9" spans="1:7" hidden="1">
      <c r="A9" s="32" t="s">
        <v>8</v>
      </c>
      <c r="B9" s="33" t="s">
        <v>9</v>
      </c>
      <c r="C9" s="21"/>
      <c r="D9" s="16">
        <f>C9/12</f>
        <v>0</v>
      </c>
      <c r="E9" s="140">
        <f>D9/17990.3</f>
        <v>0</v>
      </c>
      <c r="F9" s="107"/>
      <c r="G9" s="5"/>
    </row>
    <row r="10" spans="1:7" ht="38.25" customHeight="1">
      <c r="A10" s="170" t="s">
        <v>10</v>
      </c>
      <c r="B10" s="170"/>
      <c r="C10" s="25">
        <f>C4+C8+C6+C9</f>
        <v>5641941.5999999996</v>
      </c>
      <c r="D10" s="82">
        <f>D4+D8+D6+D9</f>
        <v>470161.8</v>
      </c>
      <c r="E10" s="141"/>
      <c r="F10" s="25">
        <f>F4+F8+F6+F9+F7</f>
        <v>5677425.8399999989</v>
      </c>
      <c r="G10" s="5"/>
    </row>
    <row r="11" spans="1:7">
      <c r="A11" s="34"/>
      <c r="B11" s="35"/>
      <c r="C11" s="22"/>
      <c r="D11" s="22"/>
      <c r="E11" s="22"/>
      <c r="G11" s="5"/>
    </row>
    <row r="12" spans="1:7" ht="41.25" thickBot="1">
      <c r="A12" s="36" t="s">
        <v>0</v>
      </c>
      <c r="B12" s="37" t="s">
        <v>11</v>
      </c>
      <c r="C12" s="13" t="s">
        <v>101</v>
      </c>
      <c r="D12" s="13" t="s">
        <v>112</v>
      </c>
      <c r="E12" s="20" t="s">
        <v>2</v>
      </c>
      <c r="F12" s="142" t="s">
        <v>113</v>
      </c>
      <c r="G12" s="5"/>
    </row>
    <row r="13" spans="1:7" ht="21" thickBot="1">
      <c r="A13" s="38" t="s">
        <v>3</v>
      </c>
      <c r="B13" s="39" t="s">
        <v>12</v>
      </c>
      <c r="C13" s="185">
        <f>C14+C15+C44</f>
        <v>5611941.5999999996</v>
      </c>
      <c r="D13" s="186">
        <f>C13/12</f>
        <v>467661.8</v>
      </c>
      <c r="E13" s="187">
        <f>D13/17990.3</f>
        <v>25.995219646142644</v>
      </c>
      <c r="F13" s="185">
        <f>F14+F15+F44</f>
        <v>6088086.3400000008</v>
      </c>
      <c r="G13" s="5"/>
    </row>
    <row r="14" spans="1:7">
      <c r="A14" s="38" t="s">
        <v>13</v>
      </c>
      <c r="B14" s="18" t="s">
        <v>14</v>
      </c>
      <c r="C14" s="77">
        <f>C70</f>
        <v>1232000</v>
      </c>
      <c r="D14" s="16">
        <f>C14/12</f>
        <v>102666.66666666667</v>
      </c>
      <c r="E14" s="23">
        <f>D14/17990.3</f>
        <v>5.7067790235108182</v>
      </c>
      <c r="F14" s="77">
        <f>F70</f>
        <v>1458307</v>
      </c>
    </row>
    <row r="15" spans="1:7">
      <c r="A15" s="38" t="s">
        <v>15</v>
      </c>
      <c r="B15" s="18" t="s">
        <v>16</v>
      </c>
      <c r="C15" s="25">
        <f>SUM(C16:C43)</f>
        <v>3842541.6</v>
      </c>
      <c r="D15" s="25">
        <f>C15/12</f>
        <v>320211.8</v>
      </c>
      <c r="E15" s="24">
        <f>D15/17990.3</f>
        <v>17.799136201175077</v>
      </c>
      <c r="F15" s="146">
        <f>SUM(F16:F43)</f>
        <v>4013477.0100000007</v>
      </c>
    </row>
    <row r="16" spans="1:7">
      <c r="A16" s="41" t="s">
        <v>17</v>
      </c>
      <c r="B16" s="121" t="s">
        <v>18</v>
      </c>
      <c r="C16" s="92">
        <v>1710800</v>
      </c>
      <c r="D16" s="89">
        <f t="shared" ref="D16" si="0">C16/12</f>
        <v>142566.66666666666</v>
      </c>
      <c r="E16" s="152">
        <f>D16/17990.3</f>
        <v>7.9246408712843399</v>
      </c>
      <c r="F16" s="151">
        <v>1852681.87</v>
      </c>
    </row>
    <row r="17" spans="1:6" ht="40.5">
      <c r="A17" s="41" t="s">
        <v>19</v>
      </c>
      <c r="B17" s="121" t="s">
        <v>20</v>
      </c>
      <c r="C17" s="92">
        <f>C16*30.2%</f>
        <v>516661.6</v>
      </c>
      <c r="D17" s="149">
        <f>D16*30.2%</f>
        <v>43055.133333333331</v>
      </c>
      <c r="E17" s="153">
        <f>D17/17990.3</f>
        <v>2.3932415431278709</v>
      </c>
      <c r="F17" s="154">
        <v>545793.68000000005</v>
      </c>
    </row>
    <row r="18" spans="1:6">
      <c r="A18" s="41" t="s">
        <v>21</v>
      </c>
      <c r="B18" s="18" t="s">
        <v>22</v>
      </c>
      <c r="C18" s="86"/>
      <c r="E18" s="139"/>
      <c r="F18" s="112"/>
    </row>
    <row r="19" spans="1:6">
      <c r="A19" s="42"/>
      <c r="B19" s="18" t="s">
        <v>98</v>
      </c>
      <c r="C19" s="85">
        <v>541620</v>
      </c>
      <c r="D19" s="86">
        <v>45135</v>
      </c>
      <c r="E19" s="143">
        <f>D19/17990.3</f>
        <v>2.5088519924626049</v>
      </c>
      <c r="F19" s="112">
        <v>540778.26</v>
      </c>
    </row>
    <row r="20" spans="1:6">
      <c r="A20" s="42"/>
      <c r="B20" s="93" t="s">
        <v>116</v>
      </c>
      <c r="C20" s="90">
        <v>22500</v>
      </c>
      <c r="D20" s="86">
        <f>C20/12</f>
        <v>1875</v>
      </c>
      <c r="E20" s="144">
        <f>D20/17990.3</f>
        <v>0.10422283119236478</v>
      </c>
      <c r="F20" s="150">
        <v>36000</v>
      </c>
    </row>
    <row r="21" spans="1:6">
      <c r="A21" s="42"/>
      <c r="B21" s="18" t="s">
        <v>23</v>
      </c>
      <c r="C21" s="91">
        <v>3000</v>
      </c>
      <c r="D21" s="84">
        <f>C21/12</f>
        <v>250</v>
      </c>
      <c r="E21" s="144">
        <f>D21/17990.3</f>
        <v>1.3896377492315305E-2</v>
      </c>
      <c r="F21" s="112">
        <v>3000</v>
      </c>
    </row>
    <row r="22" spans="1:6">
      <c r="A22" s="41" t="s">
        <v>24</v>
      </c>
      <c r="B22" s="18" t="s">
        <v>25</v>
      </c>
      <c r="C22" s="92">
        <v>122400</v>
      </c>
      <c r="D22" s="17">
        <v>10200</v>
      </c>
      <c r="E22" s="145">
        <f>D22/17990.3</f>
        <v>0.56697220168646445</v>
      </c>
      <c r="F22" s="112">
        <v>122364</v>
      </c>
    </row>
    <row r="23" spans="1:6" ht="45" customHeight="1">
      <c r="A23" s="171" t="s">
        <v>26</v>
      </c>
      <c r="B23" s="172" t="s">
        <v>27</v>
      </c>
      <c r="C23" s="174">
        <v>386400</v>
      </c>
      <c r="D23" s="175">
        <f>C23/12</f>
        <v>32200</v>
      </c>
      <c r="E23" s="177">
        <f>D23/17990.3</f>
        <v>1.7898534210102111</v>
      </c>
      <c r="F23" s="165">
        <v>339829.7</v>
      </c>
    </row>
    <row r="24" spans="1:6" ht="18" customHeight="1">
      <c r="A24" s="171"/>
      <c r="B24" s="173"/>
      <c r="C24" s="174"/>
      <c r="D24" s="176"/>
      <c r="E24" s="178"/>
      <c r="F24" s="166"/>
    </row>
    <row r="25" spans="1:6" ht="24.75" customHeight="1">
      <c r="A25" s="38" t="s">
        <v>28</v>
      </c>
      <c r="B25" s="71" t="s">
        <v>29</v>
      </c>
      <c r="C25" s="73">
        <v>3000</v>
      </c>
      <c r="D25" s="17">
        <f>C25/12</f>
        <v>250</v>
      </c>
      <c r="E25" s="145">
        <f>D25/17990.3</f>
        <v>1.3896377492315305E-2</v>
      </c>
      <c r="F25" s="112">
        <v>2991.54</v>
      </c>
    </row>
    <row r="26" spans="1:6" ht="42.75" customHeight="1">
      <c r="A26" s="38" t="s">
        <v>30</v>
      </c>
      <c r="B26" s="18" t="s">
        <v>97</v>
      </c>
      <c r="C26" s="100">
        <v>30000</v>
      </c>
      <c r="D26" s="16">
        <f>C26/12</f>
        <v>2500</v>
      </c>
      <c r="E26" s="139">
        <f>D26/17990.3</f>
        <v>0.13896377492315304</v>
      </c>
      <c r="F26" s="150">
        <v>37032</v>
      </c>
    </row>
    <row r="27" spans="1:6" ht="40.5">
      <c r="A27" s="38" t="s">
        <v>31</v>
      </c>
      <c r="B27" s="18" t="s">
        <v>32</v>
      </c>
      <c r="C27" s="88">
        <v>50000</v>
      </c>
      <c r="D27" s="16">
        <f>C27/12</f>
        <v>4166.666666666667</v>
      </c>
      <c r="E27" s="139">
        <f>D27/17990.3</f>
        <v>0.23160629153858842</v>
      </c>
      <c r="F27" s="154">
        <v>99498.36</v>
      </c>
    </row>
    <row r="28" spans="1:6" hidden="1">
      <c r="A28" s="41"/>
      <c r="B28" s="18"/>
      <c r="C28" s="81"/>
      <c r="D28" s="17"/>
      <c r="E28" s="145"/>
      <c r="F28" s="112"/>
    </row>
    <row r="29" spans="1:6" ht="23.25" customHeight="1">
      <c r="A29" s="38" t="s">
        <v>33</v>
      </c>
      <c r="B29" s="18" t="s">
        <v>34</v>
      </c>
      <c r="C29" s="89">
        <v>16000</v>
      </c>
      <c r="D29" s="16">
        <f>C29/12</f>
        <v>1333.3333333333333</v>
      </c>
      <c r="E29" s="139">
        <f>D29/17990.3</f>
        <v>7.4114013292348277E-2</v>
      </c>
      <c r="F29" s="112">
        <v>0</v>
      </c>
    </row>
    <row r="30" spans="1:6" ht="24" customHeight="1">
      <c r="A30" s="38" t="s">
        <v>35</v>
      </c>
      <c r="B30" s="18" t="s">
        <v>36</v>
      </c>
      <c r="C30" s="100">
        <v>84000</v>
      </c>
      <c r="D30" s="101">
        <v>7000</v>
      </c>
      <c r="E30" s="137">
        <f>D30/17990.3</f>
        <v>0.38909856978482849</v>
      </c>
      <c r="F30" s="112">
        <v>84000</v>
      </c>
    </row>
    <row r="31" spans="1:6" ht="60.75" customHeight="1">
      <c r="A31" s="38" t="s">
        <v>37</v>
      </c>
      <c r="B31" s="43" t="s">
        <v>38</v>
      </c>
      <c r="C31" s="88">
        <v>44000</v>
      </c>
      <c r="D31" s="17">
        <f>C31/12</f>
        <v>3666.6666666666665</v>
      </c>
      <c r="E31" s="139">
        <f>D31/17990.3</f>
        <v>0.20381353655395779</v>
      </c>
      <c r="F31" s="150">
        <v>54039.77</v>
      </c>
    </row>
    <row r="32" spans="1:6" ht="40.5">
      <c r="A32" s="171" t="s">
        <v>39</v>
      </c>
      <c r="B32" s="18" t="s">
        <v>40</v>
      </c>
      <c r="C32" s="181">
        <v>75360</v>
      </c>
      <c r="D32" s="17"/>
      <c r="E32" s="145"/>
      <c r="F32" s="165">
        <v>69080</v>
      </c>
    </row>
    <row r="33" spans="1:6" ht="27" customHeight="1">
      <c r="A33" s="171"/>
      <c r="B33" s="18" t="s">
        <v>41</v>
      </c>
      <c r="C33" s="181"/>
      <c r="D33" s="17">
        <f>C32/12</f>
        <v>6280</v>
      </c>
      <c r="E33" s="145">
        <f>D33/17990.3</f>
        <v>0.34907700260696045</v>
      </c>
      <c r="F33" s="166"/>
    </row>
    <row r="34" spans="1:6" ht="33.75" customHeight="1">
      <c r="A34" s="171" t="s">
        <v>42</v>
      </c>
      <c r="B34" s="182" t="s">
        <v>43</v>
      </c>
      <c r="C34" s="184">
        <v>82200</v>
      </c>
      <c r="D34" s="159">
        <f>C34/12</f>
        <v>6850</v>
      </c>
      <c r="E34" s="179">
        <f>D34/17990.3</f>
        <v>0.38076074328943932</v>
      </c>
      <c r="F34" s="167">
        <v>85923.48</v>
      </c>
    </row>
    <row r="35" spans="1:6" ht="22.5" customHeight="1">
      <c r="A35" s="171"/>
      <c r="B35" s="183"/>
      <c r="C35" s="184"/>
      <c r="D35" s="160"/>
      <c r="E35" s="180"/>
      <c r="F35" s="168"/>
    </row>
    <row r="36" spans="1:6" ht="40.5">
      <c r="A36" s="38" t="s">
        <v>44</v>
      </c>
      <c r="B36" s="18" t="s">
        <v>45</v>
      </c>
      <c r="C36" s="100">
        <v>42000</v>
      </c>
      <c r="D36" s="102">
        <v>3500</v>
      </c>
      <c r="E36" s="147">
        <f>D36/17990.3</f>
        <v>0.19454928489241424</v>
      </c>
      <c r="F36" s="112">
        <v>42000</v>
      </c>
    </row>
    <row r="37" spans="1:6" ht="27.75" customHeight="1">
      <c r="A37" s="38" t="s">
        <v>46</v>
      </c>
      <c r="B37" s="18" t="s">
        <v>47</v>
      </c>
      <c r="C37" s="88">
        <v>24000</v>
      </c>
      <c r="D37" s="16">
        <f>C37/12</f>
        <v>2000</v>
      </c>
      <c r="E37" s="139">
        <f>D37/17990.3</f>
        <v>0.11117101993852244</v>
      </c>
      <c r="F37" s="112">
        <v>12560</v>
      </c>
    </row>
    <row r="38" spans="1:6">
      <c r="A38" s="113" t="s">
        <v>48</v>
      </c>
      <c r="B38" s="18" t="s">
        <v>50</v>
      </c>
      <c r="C38" s="88">
        <v>40000</v>
      </c>
      <c r="D38" s="16">
        <f>C38/12</f>
        <v>3333.3333333333335</v>
      </c>
      <c r="E38" s="139">
        <f>D38/17990.3</f>
        <v>0.18528503323087073</v>
      </c>
      <c r="F38" s="112">
        <v>20000</v>
      </c>
    </row>
    <row r="39" spans="1:6" ht="39.75" customHeight="1">
      <c r="A39" s="113" t="s">
        <v>49</v>
      </c>
      <c r="B39" s="18" t="s">
        <v>52</v>
      </c>
      <c r="C39" s="103">
        <v>48600</v>
      </c>
      <c r="D39" s="16">
        <f>C39/12</f>
        <v>4050</v>
      </c>
      <c r="E39" s="139">
        <f>D39/17990.3</f>
        <v>0.22512131537550792</v>
      </c>
      <c r="F39" s="150">
        <v>53550</v>
      </c>
    </row>
    <row r="40" spans="1:6" ht="39.75" hidden="1" customHeight="1">
      <c r="A40" s="38" t="s">
        <v>53</v>
      </c>
      <c r="B40" s="18"/>
      <c r="C40" s="16"/>
      <c r="D40" s="16"/>
      <c r="E40" s="139"/>
      <c r="F40" s="112"/>
    </row>
    <row r="41" spans="1:6" ht="39.75" hidden="1" customHeight="1">
      <c r="A41" s="38"/>
      <c r="B41" s="18"/>
      <c r="C41" s="16"/>
      <c r="D41" s="16"/>
      <c r="E41" s="139"/>
      <c r="F41" s="112"/>
    </row>
    <row r="42" spans="1:6" ht="60" customHeight="1">
      <c r="A42" s="113" t="s">
        <v>51</v>
      </c>
      <c r="B42" s="18" t="s">
        <v>54</v>
      </c>
      <c r="C42" s="97">
        <v>0</v>
      </c>
      <c r="D42" s="16">
        <f>C42/12</f>
        <v>0</v>
      </c>
      <c r="E42" s="139">
        <f>D42/17990.3</f>
        <v>0</v>
      </c>
      <c r="F42" s="154">
        <v>12354.35</v>
      </c>
    </row>
    <row r="43" spans="1:6" ht="35.25" hidden="1" customHeight="1">
      <c r="A43" s="38"/>
      <c r="B43" s="18"/>
      <c r="C43" s="80"/>
      <c r="D43" s="16"/>
      <c r="E43" s="16"/>
    </row>
    <row r="44" spans="1:6" ht="27.75" customHeight="1">
      <c r="A44" s="59" t="s">
        <v>55</v>
      </c>
      <c r="B44" s="55" t="s">
        <v>56</v>
      </c>
      <c r="C44" s="25">
        <f>C45+C46+C47+C48+C49+C50+C51+C53+C52</f>
        <v>537400</v>
      </c>
      <c r="D44" s="25">
        <f>C44/12</f>
        <v>44783.333333333336</v>
      </c>
      <c r="E44" s="25">
        <f t="shared" ref="E44:E53" si="1">D44/17990.3</f>
        <v>2.4893044214567484</v>
      </c>
      <c r="F44" s="146">
        <f>F45+F46+F47+F48+F49+F50+F51+F53+F52</f>
        <v>616302.32999999996</v>
      </c>
    </row>
    <row r="45" spans="1:6" ht="18.75" customHeight="1">
      <c r="A45" s="38" t="s">
        <v>57</v>
      </c>
      <c r="B45" s="18" t="s">
        <v>58</v>
      </c>
      <c r="C45" s="7">
        <v>276000</v>
      </c>
      <c r="D45" s="16">
        <f t="shared" ref="D45:D53" si="2">C45/12</f>
        <v>23000</v>
      </c>
      <c r="E45" s="139">
        <f t="shared" si="1"/>
        <v>1.2784667292930079</v>
      </c>
      <c r="F45" s="150">
        <v>326000</v>
      </c>
    </row>
    <row r="46" spans="1:6" ht="58.5" customHeight="1">
      <c r="A46" s="38" t="s">
        <v>59</v>
      </c>
      <c r="B46" s="18" t="s">
        <v>60</v>
      </c>
      <c r="C46" s="7">
        <v>10000</v>
      </c>
      <c r="D46" s="16">
        <f t="shared" si="2"/>
        <v>833.33333333333337</v>
      </c>
      <c r="E46" s="139">
        <f t="shared" si="1"/>
        <v>4.6321258307717682E-2</v>
      </c>
      <c r="F46" s="150">
        <v>15820</v>
      </c>
    </row>
    <row r="47" spans="1:6" ht="60" customHeight="1">
      <c r="A47" s="38" t="s">
        <v>61</v>
      </c>
      <c r="B47" s="18" t="s">
        <v>62</v>
      </c>
      <c r="C47" s="7">
        <v>20000</v>
      </c>
      <c r="D47" s="16">
        <f t="shared" si="2"/>
        <v>1666.6666666666667</v>
      </c>
      <c r="E47" s="139">
        <f t="shared" si="1"/>
        <v>9.2642516615435364E-2</v>
      </c>
      <c r="F47" s="154">
        <v>69710.22</v>
      </c>
    </row>
    <row r="48" spans="1:6" ht="30" customHeight="1">
      <c r="A48" s="38" t="s">
        <v>63</v>
      </c>
      <c r="B48" s="18" t="s">
        <v>64</v>
      </c>
      <c r="C48" s="96">
        <v>12000</v>
      </c>
      <c r="D48" s="16">
        <f t="shared" si="2"/>
        <v>1000</v>
      </c>
      <c r="E48" s="139">
        <f t="shared" si="1"/>
        <v>5.5585509969261218E-2</v>
      </c>
      <c r="F48" s="112">
        <v>5365</v>
      </c>
    </row>
    <row r="49" spans="1:6" ht="46.5" customHeight="1">
      <c r="A49" s="38" t="s">
        <v>65</v>
      </c>
      <c r="B49" s="18" t="s">
        <v>99</v>
      </c>
      <c r="C49" s="16">
        <v>33000</v>
      </c>
      <c r="D49" s="16">
        <f t="shared" si="2"/>
        <v>2750</v>
      </c>
      <c r="E49" s="139">
        <f t="shared" si="1"/>
        <v>0.15286015241546835</v>
      </c>
      <c r="F49" s="150">
        <v>44890.11</v>
      </c>
    </row>
    <row r="50" spans="1:6" ht="43.5" customHeight="1">
      <c r="A50" s="38" t="s">
        <v>66</v>
      </c>
      <c r="B50" s="18" t="s">
        <v>67</v>
      </c>
      <c r="C50" s="16">
        <v>28000</v>
      </c>
      <c r="D50" s="16">
        <f t="shared" si="2"/>
        <v>2333.3333333333335</v>
      </c>
      <c r="E50" s="139">
        <f t="shared" si="1"/>
        <v>0.12969952326160952</v>
      </c>
      <c r="F50" s="112">
        <v>8117</v>
      </c>
    </row>
    <row r="51" spans="1:6" ht="22.5" customHeight="1">
      <c r="A51" s="38" t="s">
        <v>68</v>
      </c>
      <c r="B51" s="18" t="s">
        <v>69</v>
      </c>
      <c r="C51" s="7">
        <v>14400</v>
      </c>
      <c r="D51" s="16">
        <f t="shared" si="2"/>
        <v>1200</v>
      </c>
      <c r="E51" s="139">
        <f t="shared" si="1"/>
        <v>6.6702611963113459E-2</v>
      </c>
      <c r="F51" s="112">
        <v>14400</v>
      </c>
    </row>
    <row r="52" spans="1:6" ht="37.5" customHeight="1">
      <c r="A52" s="38" t="s">
        <v>70</v>
      </c>
      <c r="B52" s="18" t="s">
        <v>71</v>
      </c>
      <c r="C52" s="7"/>
      <c r="D52" s="16">
        <f t="shared" si="2"/>
        <v>0</v>
      </c>
      <c r="E52" s="139">
        <f t="shared" si="1"/>
        <v>0</v>
      </c>
      <c r="F52" s="112"/>
    </row>
    <row r="53" spans="1:6" ht="24.75" customHeight="1" thickBot="1">
      <c r="A53" s="69" t="s">
        <v>72</v>
      </c>
      <c r="B53" s="70" t="s">
        <v>73</v>
      </c>
      <c r="C53" s="96">
        <v>144000</v>
      </c>
      <c r="D53" s="16">
        <f t="shared" si="2"/>
        <v>12000</v>
      </c>
      <c r="E53" s="137">
        <f t="shared" si="1"/>
        <v>0.66702611963113456</v>
      </c>
      <c r="F53" s="151">
        <v>132000</v>
      </c>
    </row>
    <row r="54" spans="1:6" ht="24.75" hidden="1" customHeight="1">
      <c r="A54" s="38"/>
      <c r="B54" s="18"/>
      <c r="C54" s="21"/>
      <c r="D54" s="21"/>
      <c r="E54" s="21"/>
    </row>
    <row r="55" spans="1:6" s="4" customFormat="1" ht="40.5" customHeight="1" thickBot="1">
      <c r="A55" s="161" t="s">
        <v>74</v>
      </c>
      <c r="B55" s="162"/>
      <c r="C55" s="40">
        <f>C13</f>
        <v>5611941.5999999996</v>
      </c>
      <c r="D55" s="83">
        <f>C55/12</f>
        <v>467661.8</v>
      </c>
      <c r="E55" s="134">
        <f>D55/17990.3</f>
        <v>25.995219646142644</v>
      </c>
      <c r="F55" s="40">
        <f>F13</f>
        <v>6088086.3400000008</v>
      </c>
    </row>
    <row r="56" spans="1:6">
      <c r="A56" s="44"/>
      <c r="B56" s="26"/>
      <c r="C56" s="28"/>
      <c r="D56" s="26"/>
      <c r="E56" s="26"/>
    </row>
    <row r="57" spans="1:6" ht="21" thickBot="1">
      <c r="A57" s="163" t="s">
        <v>114</v>
      </c>
      <c r="B57" s="163"/>
      <c r="C57" s="163"/>
      <c r="D57" s="26"/>
      <c r="E57" s="26"/>
    </row>
    <row r="58" spans="1:6" ht="21" thickBot="1">
      <c r="A58" s="45" t="s">
        <v>75</v>
      </c>
      <c r="B58" s="46" t="s">
        <v>76</v>
      </c>
      <c r="C58" s="47" t="s">
        <v>77</v>
      </c>
      <c r="D58" s="27"/>
      <c r="E58" s="27"/>
      <c r="F58" s="142" t="s">
        <v>113</v>
      </c>
    </row>
    <row r="59" spans="1:6" ht="20.25" hidden="1" customHeight="1">
      <c r="A59" s="48"/>
      <c r="B59" s="49"/>
      <c r="C59" s="50"/>
      <c r="D59" s="27"/>
      <c r="F59" s="50"/>
    </row>
    <row r="60" spans="1:6">
      <c r="A60" s="67">
        <v>1</v>
      </c>
      <c r="B60" s="49" t="s">
        <v>78</v>
      </c>
      <c r="C60" s="99">
        <v>38000</v>
      </c>
      <c r="D60" s="27"/>
      <c r="E60" s="27"/>
      <c r="F60" s="188">
        <v>58512</v>
      </c>
    </row>
    <row r="61" spans="1:6" ht="40.5">
      <c r="A61" s="164">
        <v>2</v>
      </c>
      <c r="B61" s="49" t="s">
        <v>79</v>
      </c>
      <c r="C61" s="99">
        <v>50000</v>
      </c>
      <c r="D61" s="27"/>
      <c r="E61" s="27"/>
      <c r="F61" s="99">
        <v>53400</v>
      </c>
    </row>
    <row r="62" spans="1:6" hidden="1">
      <c r="A62" s="164"/>
      <c r="B62" s="49" t="s">
        <v>80</v>
      </c>
      <c r="C62" s="65"/>
      <c r="D62" s="27"/>
      <c r="E62" s="27"/>
      <c r="F62" s="65"/>
    </row>
    <row r="63" spans="1:6" hidden="1">
      <c r="A63" s="164"/>
      <c r="B63" s="49"/>
      <c r="C63" s="118"/>
      <c r="D63" s="29"/>
      <c r="E63" s="29"/>
      <c r="F63" s="118"/>
    </row>
    <row r="64" spans="1:6" ht="40.5" customHeight="1">
      <c r="A64" s="68">
        <v>3</v>
      </c>
      <c r="B64" s="115" t="s">
        <v>104</v>
      </c>
      <c r="C64" s="119">
        <v>840000</v>
      </c>
      <c r="D64" s="29"/>
      <c r="E64" s="29"/>
      <c r="F64" s="119">
        <v>920700</v>
      </c>
    </row>
    <row r="65" spans="1:35" ht="41.25" hidden="1" customHeight="1">
      <c r="A65" s="72">
        <v>8</v>
      </c>
      <c r="B65" s="116"/>
      <c r="C65" s="120"/>
      <c r="D65" s="27"/>
      <c r="E65" s="27"/>
      <c r="F65" s="120"/>
    </row>
    <row r="66" spans="1:35" s="107" customFormat="1" ht="45" customHeight="1">
      <c r="A66" s="105">
        <v>4</v>
      </c>
      <c r="B66" s="117" t="s">
        <v>102</v>
      </c>
      <c r="C66" s="106">
        <v>66000</v>
      </c>
      <c r="D66" s="114"/>
      <c r="E66" s="27"/>
      <c r="F66" s="106">
        <v>35691</v>
      </c>
      <c r="G66" s="104"/>
      <c r="H66" s="104"/>
      <c r="I66" s="104"/>
      <c r="J66" s="104"/>
      <c r="K66" s="104"/>
      <c r="L66" s="104"/>
      <c r="M66" s="104"/>
      <c r="N66" s="104"/>
      <c r="O66" s="104"/>
      <c r="P66" s="104"/>
    </row>
    <row r="67" spans="1:35" s="104" customFormat="1">
      <c r="A67" s="111">
        <v>5</v>
      </c>
      <c r="B67" s="110" t="s">
        <v>103</v>
      </c>
      <c r="C67" s="112">
        <v>140000</v>
      </c>
      <c r="D67" s="87"/>
      <c r="E67" s="27"/>
      <c r="F67" s="112">
        <v>128355</v>
      </c>
    </row>
    <row r="68" spans="1:35" ht="36.75" customHeight="1">
      <c r="A68" s="94">
        <v>6</v>
      </c>
      <c r="B68" s="108" t="s">
        <v>100</v>
      </c>
      <c r="C68" s="109">
        <v>18000</v>
      </c>
      <c r="D68" s="27"/>
      <c r="E68" s="27"/>
      <c r="F68" s="109">
        <v>18100</v>
      </c>
    </row>
    <row r="69" spans="1:35" ht="36.75" customHeight="1">
      <c r="A69" s="95">
        <v>7</v>
      </c>
      <c r="B69" s="39" t="s">
        <v>81</v>
      </c>
      <c r="C69" s="65">
        <v>80000</v>
      </c>
      <c r="D69" s="27"/>
      <c r="E69" s="27"/>
      <c r="F69" s="99">
        <v>243549</v>
      </c>
    </row>
    <row r="70" spans="1:35" ht="21" thickBot="1">
      <c r="A70" s="66"/>
      <c r="B70" s="64" t="s">
        <v>82</v>
      </c>
      <c r="C70" s="122">
        <f>SUM(C60:C69)</f>
        <v>1232000</v>
      </c>
      <c r="D70" s="30"/>
      <c r="E70" s="30"/>
      <c r="F70" s="122">
        <f>SUM(F60:F69)</f>
        <v>1458307</v>
      </c>
    </row>
    <row r="71" spans="1:35">
      <c r="A71" s="51"/>
      <c r="B71" s="52"/>
      <c r="C71" s="53"/>
      <c r="D71" s="30"/>
      <c r="E71" s="30"/>
    </row>
    <row r="72" spans="1:35" ht="40.5" customHeight="1">
      <c r="A72" s="155" t="s">
        <v>107</v>
      </c>
      <c r="B72" s="155"/>
      <c r="C72" s="155"/>
      <c r="D72" s="26"/>
      <c r="E72" s="26"/>
    </row>
    <row r="73" spans="1:35">
      <c r="A73" s="127" t="s">
        <v>83</v>
      </c>
      <c r="B73" s="128" t="s">
        <v>84</v>
      </c>
      <c r="C73" s="129">
        <v>30000</v>
      </c>
      <c r="D73" s="28"/>
      <c r="E73" s="2"/>
      <c r="F73" s="129">
        <v>15449.19</v>
      </c>
    </row>
    <row r="74" spans="1:35" s="104" customFormat="1">
      <c r="A74" s="130" t="s">
        <v>106</v>
      </c>
      <c r="B74" s="123" t="s">
        <v>105</v>
      </c>
      <c r="C74" s="131">
        <v>100000</v>
      </c>
      <c r="D74" s="28"/>
      <c r="F74" s="131">
        <v>98000</v>
      </c>
    </row>
    <row r="75" spans="1:35" s="126" customFormat="1">
      <c r="A75" s="107">
        <v>3</v>
      </c>
      <c r="B75" s="107" t="s">
        <v>108</v>
      </c>
      <c r="C75" s="135">
        <v>580000</v>
      </c>
      <c r="D75" s="28"/>
      <c r="E75" s="104"/>
      <c r="F75" s="112">
        <v>593157</v>
      </c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</row>
    <row r="76" spans="1:35" s="104" customFormat="1" ht="42" hidden="1" customHeight="1">
      <c r="A76" s="124"/>
      <c r="B76" s="125"/>
      <c r="C76" s="132"/>
      <c r="D76" s="22"/>
      <c r="F76" s="132"/>
    </row>
    <row r="77" spans="1:35" ht="29.25" customHeight="1" thickBot="1">
      <c r="A77" s="54"/>
      <c r="B77" s="63" t="s">
        <v>82</v>
      </c>
      <c r="C77" s="133">
        <f>SUM(C73:C76)</f>
        <v>710000</v>
      </c>
      <c r="D77" s="22"/>
      <c r="E77" s="104"/>
      <c r="F77" s="133">
        <f>SUM(F73:F76)</f>
        <v>706606.19</v>
      </c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</row>
    <row r="78" spans="1:35" ht="19.5" customHeight="1">
      <c r="A78" s="54"/>
      <c r="B78" s="78"/>
      <c r="C78" s="35"/>
      <c r="D78" s="22"/>
      <c r="E78" s="22"/>
    </row>
    <row r="79" spans="1:35" ht="23.25" customHeight="1">
      <c r="A79" s="2"/>
      <c r="B79" s="79" t="s">
        <v>85</v>
      </c>
      <c r="C79" s="2"/>
      <c r="D79" s="2"/>
      <c r="E79" s="75"/>
    </row>
    <row r="80" spans="1:35" ht="92.25" customHeight="1">
      <c r="A80" s="2"/>
      <c r="B80" s="156"/>
      <c r="C80" s="156"/>
      <c r="D80" s="2"/>
      <c r="E80" s="75"/>
    </row>
    <row r="81" spans="1:5" ht="36" customHeight="1">
      <c r="A81" s="2"/>
      <c r="B81" s="57" t="s">
        <v>86</v>
      </c>
      <c r="C81" s="2"/>
      <c r="D81" s="22" t="s">
        <v>87</v>
      </c>
      <c r="E81" s="75"/>
    </row>
    <row r="82" spans="1:5" ht="29.25" customHeight="1">
      <c r="A82" s="54"/>
      <c r="C82" s="75"/>
      <c r="D82" s="75"/>
      <c r="E82" s="31"/>
    </row>
    <row r="83" spans="1:5" ht="19.5" customHeight="1">
      <c r="A83" s="56"/>
      <c r="B83" s="76"/>
      <c r="C83" s="22"/>
      <c r="D83" s="22"/>
    </row>
    <row r="84" spans="1:5" ht="62.25" hidden="1" customHeight="1">
      <c r="A84" s="56"/>
      <c r="B84" s="157"/>
      <c r="C84" s="157"/>
      <c r="D84" s="157"/>
    </row>
    <row r="85" spans="1:5" ht="53.25" hidden="1" customHeight="1">
      <c r="A85" s="56"/>
      <c r="B85" s="158"/>
      <c r="C85" s="158"/>
      <c r="D85" s="158"/>
      <c r="E85" s="28">
        <v>25.18</v>
      </c>
    </row>
    <row r="86" spans="1:5" ht="25.5" customHeight="1">
      <c r="A86" s="56"/>
      <c r="B86" s="74"/>
      <c r="D86" s="22"/>
    </row>
    <row r="87" spans="1:5">
      <c r="A87" s="56"/>
      <c r="B87" s="58"/>
      <c r="C87" s="28"/>
      <c r="D87" s="28"/>
    </row>
    <row r="88" spans="1:5">
      <c r="A88" s="56"/>
      <c r="B88" s="58"/>
      <c r="C88" s="28"/>
      <c r="D88" s="28"/>
    </row>
    <row r="89" spans="1:5">
      <c r="A89" s="56"/>
      <c r="B89" s="58"/>
      <c r="C89" s="28"/>
      <c r="D89" s="28"/>
    </row>
    <row r="90" spans="1:5">
      <c r="A90" s="56"/>
      <c r="B90" s="58"/>
      <c r="C90" s="28"/>
      <c r="D90" s="28"/>
    </row>
    <row r="91" spans="1:5">
      <c r="A91" s="56"/>
      <c r="B91" s="58"/>
      <c r="C91" s="28"/>
      <c r="D91" s="28"/>
    </row>
    <row r="92" spans="1:5">
      <c r="A92" s="56"/>
      <c r="B92" s="58"/>
      <c r="C92" s="28"/>
      <c r="D92" s="28"/>
    </row>
    <row r="93" spans="1:5">
      <c r="A93" s="56"/>
      <c r="B93" s="58"/>
      <c r="C93" s="28"/>
      <c r="D93" s="28"/>
    </row>
    <row r="94" spans="1:5">
      <c r="A94" s="8"/>
    </row>
    <row r="95" spans="1:5">
      <c r="A95" s="8"/>
    </row>
    <row r="96" spans="1:5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</sheetData>
  <mergeCells count="24">
    <mergeCell ref="F32:F33"/>
    <mergeCell ref="F34:F35"/>
    <mergeCell ref="F23:F24"/>
    <mergeCell ref="A1:E1"/>
    <mergeCell ref="A10:B10"/>
    <mergeCell ref="A23:A24"/>
    <mergeCell ref="B23:B24"/>
    <mergeCell ref="C23:C24"/>
    <mergeCell ref="D23:D24"/>
    <mergeCell ref="E23:E24"/>
    <mergeCell ref="E34:E35"/>
    <mergeCell ref="A32:A33"/>
    <mergeCell ref="C32:C33"/>
    <mergeCell ref="A34:A35"/>
    <mergeCell ref="B34:B35"/>
    <mergeCell ref="C34:C35"/>
    <mergeCell ref="A72:C72"/>
    <mergeCell ref="B80:C80"/>
    <mergeCell ref="B84:D84"/>
    <mergeCell ref="B85:D85"/>
    <mergeCell ref="D34:D35"/>
    <mergeCell ref="A55:B55"/>
    <mergeCell ref="A57:C57"/>
    <mergeCell ref="A61:A63"/>
  </mergeCells>
  <printOptions horizontalCentered="1"/>
  <pageMargins left="0" right="0" top="0.157639" bottom="0.19652800000000001" header="0" footer="0"/>
  <pageSetup paperSize="9" scale="59" fitToWidth="2" fitToHeight="2" orientation="portrait" r:id="rId1"/>
  <rowBreaks count="1" manualBreakCount="1">
    <brk id="36" max="5" man="1"/>
  </rowBreaks>
  <extLst>
    <ext uri="smNativeData">
      <pm:sheetPrefs xmlns:pm="smNativeData" day="16663378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topLeftCell="A7" workbookViewId="0">
      <selection activeCell="A7" sqref="A7:G24"/>
    </sheetView>
  </sheetViews>
  <sheetFormatPr defaultRowHeight="15"/>
  <cols>
    <col min="1" max="1" width="26.85546875" customWidth="1"/>
    <col min="2" max="2" width="12.7109375" customWidth="1"/>
    <col min="3" max="3" width="13" customWidth="1"/>
    <col min="4" max="4" width="21.42578125" customWidth="1"/>
    <col min="5" max="5" width="20.5703125" customWidth="1"/>
    <col min="6" max="6" width="13.85546875" customWidth="1"/>
    <col min="7" max="7" width="23.5703125" customWidth="1"/>
  </cols>
  <sheetData>
    <row r="1" spans="1:7" ht="32.25" customHeight="1">
      <c r="B1" t="s">
        <v>88</v>
      </c>
      <c r="C1" t="s">
        <v>89</v>
      </c>
      <c r="D1" t="s">
        <v>90</v>
      </c>
      <c r="E1" s="61" t="s">
        <v>91</v>
      </c>
      <c r="F1" t="s">
        <v>89</v>
      </c>
      <c r="G1" s="60" t="s">
        <v>92</v>
      </c>
    </row>
    <row r="2" spans="1:7">
      <c r="A2" t="s">
        <v>93</v>
      </c>
      <c r="B2" s="60"/>
      <c r="C2" s="60"/>
      <c r="D2" s="60"/>
      <c r="E2" s="60">
        <v>16750</v>
      </c>
      <c r="F2" s="60">
        <f>E2/100*30.2</f>
        <v>5058.5</v>
      </c>
      <c r="G2" s="60">
        <f t="shared" ref="G2:G6" si="0">SUM(B2:F2)</f>
        <v>21808.5</v>
      </c>
    </row>
    <row r="3" spans="1:7" ht="30">
      <c r="A3" s="61" t="s">
        <v>94</v>
      </c>
      <c r="B3" s="60">
        <v>18270</v>
      </c>
      <c r="C3" s="60">
        <f>B3/100*30.2</f>
        <v>5517.54</v>
      </c>
      <c r="D3" s="60">
        <f>(B3+C3)*4</f>
        <v>95150.16</v>
      </c>
      <c r="E3" s="60"/>
      <c r="F3" s="60"/>
      <c r="G3" s="60">
        <f t="shared" si="0"/>
        <v>118937.70000000001</v>
      </c>
    </row>
    <row r="4" spans="1:7">
      <c r="A4" t="s">
        <v>95</v>
      </c>
      <c r="B4" s="60">
        <v>15225</v>
      </c>
      <c r="C4" s="60">
        <f>B4/100*30.2</f>
        <v>4597.95</v>
      </c>
      <c r="D4" s="60">
        <f>(B4+C4)*8</f>
        <v>158583.6</v>
      </c>
      <c r="E4" s="60"/>
      <c r="F4" s="60"/>
      <c r="G4" s="60">
        <f t="shared" si="0"/>
        <v>178406.55000000002</v>
      </c>
    </row>
    <row r="5" spans="1:7">
      <c r="A5" t="s">
        <v>96</v>
      </c>
      <c r="B5" s="60"/>
      <c r="C5" s="60"/>
      <c r="D5" s="60"/>
      <c r="E5" s="60">
        <v>14900</v>
      </c>
      <c r="F5" s="60">
        <f>E5/100*30.2</f>
        <v>4499.8</v>
      </c>
      <c r="G5" s="60">
        <f t="shared" si="0"/>
        <v>19399.8</v>
      </c>
    </row>
    <row r="6" spans="1:7" ht="30">
      <c r="A6" s="61" t="s">
        <v>94</v>
      </c>
      <c r="B6" s="60">
        <v>16275</v>
      </c>
      <c r="C6" s="60">
        <f>B6/100*30.2</f>
        <v>4915.05</v>
      </c>
      <c r="D6" s="60">
        <f>(B6+C6)*4</f>
        <v>84760.2</v>
      </c>
      <c r="E6" s="60"/>
      <c r="F6" s="60"/>
      <c r="G6" s="60">
        <f t="shared" si="0"/>
        <v>105950.25</v>
      </c>
    </row>
    <row r="7" spans="1:7">
      <c r="B7" s="60"/>
      <c r="C7" s="60"/>
      <c r="D7" s="60"/>
      <c r="E7" s="60"/>
      <c r="F7" s="60"/>
      <c r="G7" s="60"/>
    </row>
    <row r="8" spans="1:7">
      <c r="B8" s="60"/>
      <c r="C8" s="60"/>
      <c r="D8" s="60"/>
      <c r="E8" s="60"/>
      <c r="F8" s="60"/>
      <c r="G8" s="60"/>
    </row>
    <row r="9" spans="1:7">
      <c r="B9" s="60"/>
      <c r="C9" s="60"/>
      <c r="D9" s="60"/>
      <c r="E9" s="60"/>
      <c r="F9" s="60"/>
      <c r="G9" s="60"/>
    </row>
    <row r="10" spans="1:7">
      <c r="B10" s="60"/>
      <c r="C10" s="60"/>
      <c r="D10" s="60"/>
      <c r="E10" s="60"/>
      <c r="F10" s="60"/>
      <c r="G10" s="60"/>
    </row>
    <row r="11" spans="1:7">
      <c r="B11" s="60"/>
      <c r="C11" s="60"/>
      <c r="D11" s="60"/>
      <c r="E11" s="60"/>
      <c r="F11" s="60"/>
      <c r="G11" s="60"/>
    </row>
    <row r="12" spans="1:7">
      <c r="E12" s="60"/>
    </row>
    <row r="13" spans="1:7">
      <c r="E13" s="60"/>
      <c r="G13" s="60"/>
    </row>
    <row r="14" spans="1:7">
      <c r="B14" s="60"/>
      <c r="E14" s="60"/>
    </row>
    <row r="15" spans="1:7">
      <c r="B15" s="62"/>
      <c r="E15" s="60"/>
    </row>
    <row r="16" spans="1:7">
      <c r="B16" s="62"/>
      <c r="E16" s="60"/>
      <c r="G16" s="60"/>
    </row>
    <row r="17" spans="2:7">
      <c r="B17" s="62"/>
      <c r="E17" s="60"/>
    </row>
    <row r="18" spans="2:7">
      <c r="B18" s="62"/>
    </row>
    <row r="19" spans="2:7">
      <c r="G19" s="62"/>
    </row>
  </sheetData>
  <pageMargins left="0.2" right="0.2" top="0.74791700000000005" bottom="0.74791700000000005" header="0.315278" footer="0.315278"/>
  <pageSetup paperSize="9" fitToWidth="0" orientation="landscape"/>
  <extLst>
    <ext uri="smNativeData">
      <pm:sheetPrefs xmlns:pm="smNativeData" day="16663378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fitToWidth="0"/>
  <extLst>
    <ext uri="smNativeData">
      <pm:sheetPrefs xmlns:pm="smNativeData" day="16663378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Виктор</cp:lastModifiedBy>
  <cp:revision>0</cp:revision>
  <cp:lastPrinted>2025-03-17T14:35:01Z</cp:lastPrinted>
  <dcterms:created xsi:type="dcterms:W3CDTF">2006-09-28T17:33:49Z</dcterms:created>
  <dcterms:modified xsi:type="dcterms:W3CDTF">2025-03-17T14:35:16Z</dcterms:modified>
</cp:coreProperties>
</file>