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60" windowWidth="15120" windowHeight="80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Лист1!$A$1:$E$89</definedName>
  </definedNames>
  <calcPr calcId="125725"/>
  <extLst>
    <ext uri="smNativeData">
      <pm:revision xmlns:pm="smNativeData" day="1727960904" val="982" rev="124" revOS="4" revMin="124" revMax="0"/>
      <pm:docPrefs xmlns:pm="smNativeData" id="1727960904" fixedDigits="0" showNotice="1" showFrameBounds="1" autoChart="1" recalcOnPrint="1" recalcOnCopy="1" finalRounding="1" compatTextArt="1" tab="567" useDefinedPrintRange="1" printArea="currentSheet"/>
      <pm:compatibility xmlns:pm="smNativeData" id="1727960904" overlapCells="1"/>
      <pm:defCurrency xmlns:pm="smNativeData" id="1727960904"/>
    </ext>
  </extLst>
</workbook>
</file>

<file path=xl/calcChain.xml><?xml version="1.0" encoding="utf-8"?>
<calcChain xmlns="http://schemas.openxmlformats.org/spreadsheetml/2006/main">
  <c r="D36" i="1"/>
  <c r="E35"/>
  <c r="D21"/>
  <c r="E21" s="1"/>
  <c r="G16" i="2"/>
  <c r="F11"/>
  <c r="D11"/>
  <c r="C11"/>
  <c r="G11" s="1"/>
  <c r="F10"/>
  <c r="D10"/>
  <c r="G10" s="1"/>
  <c r="C10"/>
  <c r="F9"/>
  <c r="D9"/>
  <c r="G9" s="1"/>
  <c r="C9"/>
  <c r="C7"/>
  <c r="D7" s="1"/>
  <c r="D6"/>
  <c r="C6"/>
  <c r="G6" s="1"/>
  <c r="G5"/>
  <c r="F5"/>
  <c r="C4"/>
  <c r="D4" s="1"/>
  <c r="D3"/>
  <c r="C3"/>
  <c r="G3" s="1"/>
  <c r="G2"/>
  <c r="F2"/>
  <c r="C79" i="1"/>
  <c r="C72"/>
  <c r="C13" s="1"/>
  <c r="D13" s="1"/>
  <c r="E13" s="1"/>
  <c r="E52"/>
  <c r="D51"/>
  <c r="E51" s="1"/>
  <c r="D50"/>
  <c r="E50" s="1"/>
  <c r="D49"/>
  <c r="E49" s="1"/>
  <c r="D48"/>
  <c r="E48" s="1"/>
  <c r="D47"/>
  <c r="E47" s="1"/>
  <c r="D46"/>
  <c r="E46" s="1"/>
  <c r="D45"/>
  <c r="E45" s="1"/>
  <c r="D44"/>
  <c r="E44" s="1"/>
  <c r="C43"/>
  <c r="D43" s="1"/>
  <c r="E41"/>
  <c r="D41"/>
  <c r="E38"/>
  <c r="D38"/>
  <c r="E37"/>
  <c r="D37"/>
  <c r="E36"/>
  <c r="D33"/>
  <c r="E33" s="1"/>
  <c r="D32"/>
  <c r="E32" s="1"/>
  <c r="D30"/>
  <c r="E30" s="1"/>
  <c r="E29"/>
  <c r="E28"/>
  <c r="D28"/>
  <c r="D26"/>
  <c r="E26" s="1"/>
  <c r="D25"/>
  <c r="E25" s="1"/>
  <c r="D24"/>
  <c r="E24" s="1"/>
  <c r="D22"/>
  <c r="E22" s="1"/>
  <c r="D20"/>
  <c r="E20" s="1"/>
  <c r="D19"/>
  <c r="E19" s="1"/>
  <c r="E18"/>
  <c r="C16"/>
  <c r="C14" s="1"/>
  <c r="D14" s="1"/>
  <c r="E14" s="1"/>
  <c r="D15"/>
  <c r="D16" s="1"/>
  <c r="E16" s="1"/>
  <c r="E8"/>
  <c r="D8"/>
  <c r="E7"/>
  <c r="D7"/>
  <c r="G13" i="2" l="1"/>
  <c r="G4"/>
  <c r="G7"/>
  <c r="C12" i="1"/>
  <c r="E15"/>
  <c r="D12" l="1"/>
  <c r="E12" s="1"/>
  <c r="E4" s="1"/>
  <c r="C54"/>
  <c r="D54" s="1"/>
  <c r="E54" s="1"/>
  <c r="E5" l="1"/>
  <c r="D4"/>
  <c r="D5" l="1"/>
  <c r="C4"/>
  <c r="D9"/>
  <c r="C9" l="1"/>
  <c r="C5"/>
</calcChain>
</file>

<file path=xl/sharedStrings.xml><?xml version="1.0" encoding="utf-8"?>
<sst xmlns="http://schemas.openxmlformats.org/spreadsheetml/2006/main" count="133" uniqueCount="124">
  <si>
    <t>№ п/п</t>
  </si>
  <si>
    <t>Доходы:</t>
  </si>
  <si>
    <t>на 1 м2 в месяц</t>
  </si>
  <si>
    <t>1.</t>
  </si>
  <si>
    <t>Плата за текущий ремонт и содержание жилого дома,</t>
  </si>
  <si>
    <t>Всего доходов направленных на текущий ремонт и содержание</t>
  </si>
  <si>
    <t>4.</t>
  </si>
  <si>
    <t>Пени</t>
  </si>
  <si>
    <t>Всего доходов:</t>
  </si>
  <si>
    <t>Постоянные расходы по обслуживанию и содержанию дома</t>
  </si>
  <si>
    <t>Текущий ремонт и содержание</t>
  </si>
  <si>
    <t>1.1</t>
  </si>
  <si>
    <t>Текущий ремонт (в соответствии с планом)</t>
  </si>
  <si>
    <t>1.2</t>
  </si>
  <si>
    <t>Содержание многоквартирного дома</t>
  </si>
  <si>
    <t>1.2.1</t>
  </si>
  <si>
    <t>Заработная плата персонала</t>
  </si>
  <si>
    <t>1.2.2</t>
  </si>
  <si>
    <t>Начисления на заработную плату(ПФР, страхование- 30,2%)</t>
  </si>
  <si>
    <t>1.2.3</t>
  </si>
  <si>
    <t>Эксплуатация лифтов</t>
  </si>
  <si>
    <t>договор ООО"НЛК""40635х12 мес</t>
  </si>
  <si>
    <t>освидетельствование ООО "ИЦ "Тест Сервис"" (4000 руб. х9 шт )</t>
  </si>
  <si>
    <t>страхование</t>
  </si>
  <si>
    <t>1.2.4</t>
  </si>
  <si>
    <t>Договор с аварийно-диспетчерской службой</t>
  </si>
  <si>
    <t>1.2.5</t>
  </si>
  <si>
    <t>начисление и сбор платежей, паспортный стол, ведение лицевых счетов (Договор с МУ "ИАЦ по ЖКХ" Администрации В.Новгорода</t>
  </si>
  <si>
    <t>1.2.5.1.</t>
  </si>
  <si>
    <t>Дополнительные запросы в ИАЦ</t>
  </si>
  <si>
    <t>1.2.6</t>
  </si>
  <si>
    <t>Дератизация и  дезинсекция подвалов               (ООО "Успех")</t>
  </si>
  <si>
    <t>1.2.7</t>
  </si>
  <si>
    <t xml:space="preserve">Материалы, инвентарь для текущего ремонта и санитарного содержания.  </t>
  </si>
  <si>
    <t>1.2.8</t>
  </si>
  <si>
    <t>Спецодежда и средства защиты</t>
  </si>
  <si>
    <t>1.2.9</t>
  </si>
  <si>
    <t>Электрообслуживание здания (ИП Нахаев)</t>
  </si>
  <si>
    <t>1.2.10</t>
  </si>
  <si>
    <t xml:space="preserve">Обслуживание внутридомового газового оборудования </t>
  </si>
  <si>
    <t>1.2.11</t>
  </si>
  <si>
    <t>Обслуживание домофона (Договор с ИП Тарасов Н.Е.)</t>
  </si>
  <si>
    <t>20 руб.х 314 квартир х12 мес.</t>
  </si>
  <si>
    <t>1.2.12</t>
  </si>
  <si>
    <t>1.2.13</t>
  </si>
  <si>
    <t>Сервисная поддержка видеонаблюдения                          (ООО Ковчег)</t>
  </si>
  <si>
    <t>1.2.14</t>
  </si>
  <si>
    <t>Проверка вентканалов</t>
  </si>
  <si>
    <t>1.2.15</t>
  </si>
  <si>
    <t>Механизированная уборка и вывоз снега</t>
  </si>
  <si>
    <t>1.2.16</t>
  </si>
  <si>
    <t>Промывка и дезинфекция мусопроводов и мусоприёмных камер 2 раза в год.</t>
  </si>
  <si>
    <t>1.2.20</t>
  </si>
  <si>
    <t>1.2.17</t>
  </si>
  <si>
    <t>Благоустройство территории (грунт растительный, рассада, покраска и ремонт оборудования на придомовой территории), вырезка кустов и деревьев</t>
  </si>
  <si>
    <t>1.3</t>
  </si>
  <si>
    <t>Административные расходы</t>
  </si>
  <si>
    <t>1.3.1</t>
  </si>
  <si>
    <t>Вознаграждение председателю правления</t>
  </si>
  <si>
    <t>1.3.2</t>
  </si>
  <si>
    <t xml:space="preserve">Оплата обучения по тепло-, электроустановкам, проведение собраний, услуг нотариуса. </t>
  </si>
  <si>
    <t>1.3.3</t>
  </si>
  <si>
    <t>Эксплуатация оргтехники (компьютер, телефон, принтер),сдача отчётности в электронном виде</t>
  </si>
  <si>
    <t>1.3.4</t>
  </si>
  <si>
    <t>Канцтовары, бланки</t>
  </si>
  <si>
    <t>1.3.5</t>
  </si>
  <si>
    <t>Услуги банка (Договор с Новгородским ОСБ №8629)</t>
  </si>
  <si>
    <t>1.3.6</t>
  </si>
  <si>
    <t>Прочие (налоги, пошлины,страхование гражданской ответственности)</t>
  </si>
  <si>
    <t>1.3.7</t>
  </si>
  <si>
    <t xml:space="preserve">Транспортные расходы </t>
  </si>
  <si>
    <t>1.3.8</t>
  </si>
  <si>
    <t>Договор на содержание зеленых насаждений на придомовой территории</t>
  </si>
  <si>
    <t>1.3.9</t>
  </si>
  <si>
    <t>Юридическое абоненское обслуживание</t>
  </si>
  <si>
    <t>Всего расходов:</t>
  </si>
  <si>
    <t>№п/п</t>
  </si>
  <si>
    <t xml:space="preserve"> Наименование  статьи</t>
  </si>
  <si>
    <t>Сумма</t>
  </si>
  <si>
    <t>Ремонт и герметизация межпанельных швов и козырьков (по заявкам собственников)</t>
  </si>
  <si>
    <t xml:space="preserve">  </t>
  </si>
  <si>
    <t>Поверка приборов учёта тепла (ВКТ7х2,Премх4)</t>
  </si>
  <si>
    <t>Замена  канализационного стояка</t>
  </si>
  <si>
    <t xml:space="preserve">Замена одного мусорного контейнера и замена колёс </t>
  </si>
  <si>
    <t>Непредвиденные расходы на ремонт в аварийных ситуациях</t>
  </si>
  <si>
    <t>.Замена стояка ливневой канализации 2 под.</t>
  </si>
  <si>
    <t>Замена ливневой канализации подвала 2 и 4 подъездов.</t>
  </si>
  <si>
    <t>Сенокосилка</t>
  </si>
  <si>
    <t>Итого</t>
  </si>
  <si>
    <r>
      <t xml:space="preserve">         </t>
    </r>
    <r>
      <rPr>
        <b/>
        <u/>
        <sz val="16"/>
        <rFont val="Times New Roman"/>
        <family val="1"/>
        <charset val="204"/>
      </rPr>
      <t xml:space="preserve"> Использование дополнительных доходов</t>
    </r>
  </si>
  <si>
    <t>1</t>
  </si>
  <si>
    <t>Проведение Новогоднего праздника двора</t>
  </si>
  <si>
    <t>Примечания:</t>
  </si>
  <si>
    <t>Председатель правления ТСЖ"Лилия"</t>
  </si>
  <si>
    <t>Коко О.В.</t>
  </si>
  <si>
    <t>оклад месяц</t>
  </si>
  <si>
    <t>налоги 30,2%</t>
  </si>
  <si>
    <t>Итого расходы  за год</t>
  </si>
  <si>
    <t>совмещение на период отпуска</t>
  </si>
  <si>
    <t>Всего расходов за год</t>
  </si>
  <si>
    <t>Дворник-мусорщик 1-5 под</t>
  </si>
  <si>
    <t>январь-февраль, ноябрь декабрь</t>
  </si>
  <si>
    <t>март-октябрь</t>
  </si>
  <si>
    <t>Дворник-мусорщик 6-9 под</t>
  </si>
  <si>
    <t>Уборщица 1-3 под</t>
  </si>
  <si>
    <t>Уборщица 4-6 под</t>
  </si>
  <si>
    <t>Уборщица 7-9 под</t>
  </si>
  <si>
    <t>Средства защиты</t>
  </si>
  <si>
    <t>Спецодежда уборщиц</t>
  </si>
  <si>
    <t>Спецодежда дворников</t>
  </si>
  <si>
    <t>Хоз.инвентарь</t>
  </si>
  <si>
    <t>Моющие средства</t>
  </si>
  <si>
    <t>на руки</t>
  </si>
  <si>
    <t>дворник-мусорщик  1-14200,2-12500</t>
  </si>
  <si>
    <t>уборщица (1-5п)-11100, (6-9п)-8300.</t>
  </si>
  <si>
    <t>Эксперт-Сервис/ оклады дворники 16300+14400,уборщицы 12800+9600</t>
  </si>
  <si>
    <t>План на год 2025</t>
  </si>
  <si>
    <t>план на 1 мес. 2025</t>
  </si>
  <si>
    <t>план на 1 мес. 2025 г.</t>
  </si>
  <si>
    <t>Техническое обслуживание теплосчетчиков и узлов погодного регулирования</t>
  </si>
  <si>
    <t>Смета   доходов и расходов ТСЖ "Лилия" на 2025 год</t>
  </si>
  <si>
    <t>Косметический ремонт подъездов 1х 340000</t>
  </si>
  <si>
    <t xml:space="preserve">   План текущего ремонта по ТСЖ "Лилия"на 2025 год </t>
  </si>
  <si>
    <t xml:space="preserve">Замена лежаков(подача) 1 очереди по ГВС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</si>
</sst>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rgb="FFFF00F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4" fontId="1" fillId="0" borderId="1" xfId="0" applyNumberFormat="1" applyFont="1" applyBorder="1" applyAlignment="1">
      <alignment horizontal="center" wrapText="1"/>
    </xf>
    <xf numFmtId="0" fontId="2" fillId="0" borderId="0" xfId="0" applyFont="1"/>
    <xf numFmtId="4" fontId="1" fillId="0" borderId="1" xfId="0" applyNumberFormat="1" applyFont="1" applyBorder="1" applyAlignment="1">
      <alignment horizontal="right" wrapText="1"/>
    </xf>
    <xf numFmtId="0" fontId="1" fillId="0" borderId="0" xfId="0" applyFont="1"/>
    <xf numFmtId="4" fontId="2" fillId="0" borderId="0" xfId="0" applyNumberFormat="1" applyFont="1"/>
    <xf numFmtId="0" fontId="2" fillId="0" borderId="2" xfId="0" applyFont="1" applyBorder="1" applyAlignment="1">
      <alignment wrapText="1"/>
    </xf>
    <xf numFmtId="4" fontId="2" fillId="0" borderId="2" xfId="0" applyNumberFormat="1" applyFont="1" applyBorder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4" fontId="2" fillId="2" borderId="3" xfId="0" applyNumberFormat="1" applyFont="1" applyFill="1" applyBorder="1"/>
    <xf numFmtId="4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wrapText="1"/>
    </xf>
    <xf numFmtId="4" fontId="1" fillId="3" borderId="4" xfId="0" applyNumberFormat="1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2" fillId="4" borderId="5" xfId="0" applyNumberFormat="1" applyFont="1" applyFill="1" applyBorder="1"/>
    <xf numFmtId="4" fontId="1" fillId="5" borderId="6" xfId="0" applyNumberFormat="1" applyFont="1" applyFill="1" applyBorder="1"/>
    <xf numFmtId="4" fontId="2" fillId="6" borderId="7" xfId="0" applyNumberFormat="1" applyFont="1" applyFill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2" borderId="3" xfId="0" applyNumberFormat="1" applyFont="1" applyFill="1" applyBorder="1"/>
    <xf numFmtId="0" fontId="2" fillId="5" borderId="6" xfId="0" applyFont="1" applyFill="1" applyBorder="1"/>
    <xf numFmtId="0" fontId="2" fillId="5" borderId="6" xfId="0" applyFont="1" applyFill="1" applyBorder="1" applyAlignment="1">
      <alignment horizontal="center" vertical="top" wrapText="1"/>
    </xf>
    <xf numFmtId="4" fontId="2" fillId="5" borderId="6" xfId="0" applyNumberFormat="1" applyFont="1" applyFill="1" applyBorder="1"/>
    <xf numFmtId="0" fontId="2" fillId="5" borderId="6" xfId="0" applyFont="1" applyFill="1" applyBorder="1" applyAlignment="1">
      <alignment vertical="top" wrapText="1"/>
    </xf>
    <xf numFmtId="0" fontId="1" fillId="5" borderId="6" xfId="0" applyFont="1" applyFill="1" applyBorder="1" applyAlignment="1">
      <alignment horizontal="center" vertical="top" wrapText="1"/>
    </xf>
    <xf numFmtId="4" fontId="1" fillId="5" borderId="6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4" borderId="5" xfId="0" applyFont="1" applyFill="1" applyBorder="1" applyAlignment="1">
      <alignment wrapText="1"/>
    </xf>
    <xf numFmtId="0" fontId="1" fillId="5" borderId="6" xfId="0" applyFont="1" applyFill="1" applyBorder="1" applyAlignment="1">
      <alignment horizontal="right" wrapText="1"/>
    </xf>
    <xf numFmtId="0" fontId="1" fillId="5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right"/>
    </xf>
    <xf numFmtId="0" fontId="2" fillId="7" borderId="8" xfId="0" applyFont="1" applyFill="1" applyBorder="1" applyAlignment="1">
      <alignment wrapText="1"/>
    </xf>
    <xf numFmtId="4" fontId="1" fillId="8" borderId="9" xfId="0" applyNumberFormat="1" applyFont="1" applyFill="1" applyBorder="1"/>
    <xf numFmtId="49" fontId="2" fillId="4" borderId="5" xfId="0" applyNumberFormat="1" applyFont="1" applyFill="1" applyBorder="1" applyAlignment="1">
      <alignment horizontal="right"/>
    </xf>
    <xf numFmtId="49" fontId="2" fillId="9" borderId="10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wrapText="1"/>
    </xf>
    <xf numFmtId="0" fontId="2" fillId="5" borderId="6" xfId="0" applyFont="1" applyFill="1" applyBorder="1" applyAlignment="1">
      <alignment horizontal="right"/>
    </xf>
    <xf numFmtId="0" fontId="2" fillId="10" borderId="11" xfId="0" applyFont="1" applyFill="1" applyBorder="1" applyAlignment="1">
      <alignment horizontal="right" vertical="top" wrapText="1"/>
    </xf>
    <xf numFmtId="0" fontId="2" fillId="11" borderId="12" xfId="0" applyFont="1" applyFill="1" applyBorder="1" applyAlignment="1">
      <alignment horizontal="center" vertical="top" wrapText="1"/>
    </xf>
    <xf numFmtId="0" fontId="2" fillId="12" borderId="13" xfId="0" applyFont="1" applyFill="1" applyBorder="1" applyAlignment="1">
      <alignment horizontal="center" vertical="top" wrapText="1"/>
    </xf>
    <xf numFmtId="0" fontId="2" fillId="13" borderId="14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4" fontId="2" fillId="14" borderId="15" xfId="0" applyNumberFormat="1" applyFont="1" applyFill="1" applyBorder="1" applyAlignment="1">
      <alignment horizontal="right" vertical="top" wrapText="1"/>
    </xf>
    <xf numFmtId="0" fontId="1" fillId="5" borderId="6" xfId="0" applyFont="1" applyFill="1" applyBorder="1" applyAlignment="1">
      <alignment horizontal="right" vertical="top" wrapText="1"/>
    </xf>
    <xf numFmtId="0" fontId="1" fillId="5" borderId="6" xfId="0" applyFont="1" applyFill="1" applyBorder="1" applyAlignment="1">
      <alignment horizontal="left" vertical="top" wrapText="1"/>
    </xf>
    <xf numFmtId="4" fontId="1" fillId="5" borderId="6" xfId="0" applyNumberFormat="1" applyFont="1" applyFill="1" applyBorder="1" applyAlignment="1">
      <alignment horizontal="right" vertical="top" wrapText="1"/>
    </xf>
    <xf numFmtId="49" fontId="1" fillId="5" borderId="6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wrapText="1"/>
    </xf>
    <xf numFmtId="49" fontId="2" fillId="5" borderId="6" xfId="0" applyNumberFormat="1" applyFont="1" applyFill="1" applyBorder="1" applyAlignment="1">
      <alignment horizontal="right"/>
    </xf>
    <xf numFmtId="0" fontId="1" fillId="5" borderId="6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49" fontId="1" fillId="2" borderId="3" xfId="0" applyNumberFormat="1" applyFont="1" applyFill="1" applyBorder="1" applyAlignment="1">
      <alignment horizontal="right"/>
    </xf>
    <xf numFmtId="4" fontId="0" fillId="0" borderId="0" xfId="0" applyNumberFormat="1"/>
    <xf numFmtId="0" fontId="0" fillId="0" borderId="0" xfId="0" applyAlignment="1">
      <alignment vertical="justify"/>
    </xf>
    <xf numFmtId="2" fontId="0" fillId="0" borderId="0" xfId="0" applyNumberFormat="1"/>
    <xf numFmtId="0" fontId="1" fillId="15" borderId="16" xfId="0" applyFont="1" applyFill="1" applyBorder="1" applyAlignment="1">
      <alignment wrapText="1"/>
    </xf>
    <xf numFmtId="0" fontId="1" fillId="16" borderId="17" xfId="0" applyFont="1" applyFill="1" applyBorder="1" applyAlignment="1">
      <alignment horizontal="left" vertical="top" wrapText="1"/>
    </xf>
    <xf numFmtId="4" fontId="2" fillId="2" borderId="3" xfId="0" applyNumberFormat="1" applyFont="1" applyFill="1" applyBorder="1" applyAlignment="1">
      <alignment horizontal="right" vertical="top" wrapText="1"/>
    </xf>
    <xf numFmtId="0" fontId="1" fillId="17" borderId="18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6" borderId="7" xfId="0" applyFont="1" applyFill="1" applyBorder="1" applyAlignment="1">
      <alignment horizontal="left" vertical="top" wrapText="1"/>
    </xf>
    <xf numFmtId="0" fontId="2" fillId="9" borderId="10" xfId="0" applyFont="1" applyFill="1" applyBorder="1" applyAlignment="1">
      <alignment horizontal="right" vertical="top" wrapText="1"/>
    </xf>
    <xf numFmtId="4" fontId="2" fillId="0" borderId="2" xfId="0" applyNumberFormat="1" applyFont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1" fillId="5" borderId="6" xfId="0" applyFont="1" applyFill="1" applyBorder="1"/>
    <xf numFmtId="0" fontId="1" fillId="5" borderId="6" xfId="0" applyFont="1" applyFill="1" applyBorder="1" applyAlignment="1">
      <alignment horizontal="left" wrapText="1"/>
    </xf>
    <xf numFmtId="4" fontId="2" fillId="6" borderId="7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5" borderId="6" xfId="0" applyFont="1" applyFill="1" applyBorder="1" applyAlignment="1">
      <alignment vertical="top" wrapText="1"/>
    </xf>
    <xf numFmtId="4" fontId="5" fillId="2" borderId="3" xfId="0" applyNumberFormat="1" applyFont="1" applyFill="1" applyBorder="1"/>
    <xf numFmtId="4" fontId="1" fillId="7" borderId="8" xfId="0" applyNumberFormat="1" applyFont="1" applyFill="1" applyBorder="1"/>
    <xf numFmtId="4" fontId="1" fillId="18" borderId="20" xfId="0" applyNumberFormat="1" applyFont="1" applyFill="1" applyBorder="1"/>
    <xf numFmtId="4" fontId="2" fillId="4" borderId="5" xfId="0" applyNumberFormat="1" applyFont="1" applyFill="1" applyBorder="1" applyAlignment="1">
      <alignment vertical="center"/>
    </xf>
    <xf numFmtId="4" fontId="2" fillId="6" borderId="7" xfId="0" applyNumberFormat="1" applyFont="1" applyFill="1" applyBorder="1" applyAlignment="1">
      <alignment vertical="center"/>
    </xf>
    <xf numFmtId="4" fontId="2" fillId="2" borderId="3" xfId="0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top" wrapText="1"/>
    </xf>
    <xf numFmtId="4" fontId="2" fillId="0" borderId="2" xfId="0" applyNumberFormat="1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2" fillId="4" borderId="5" xfId="0" applyFont="1" applyFill="1" applyBorder="1" applyAlignment="1">
      <alignment horizontal="right" vertical="top" wrapText="1"/>
    </xf>
    <xf numFmtId="4" fontId="1" fillId="0" borderId="2" xfId="0" applyNumberFormat="1" applyFont="1" applyBorder="1"/>
    <xf numFmtId="4" fontId="1" fillId="19" borderId="22" xfId="0" applyNumberFormat="1" applyFont="1" applyFill="1" applyBorder="1"/>
    <xf numFmtId="4" fontId="1" fillId="8" borderId="9" xfId="0" applyNumberFormat="1" applyFont="1" applyFill="1" applyBorder="1" applyAlignment="1">
      <alignment horizontal="right"/>
    </xf>
    <xf numFmtId="4" fontId="2" fillId="20" borderId="23" xfId="0" applyNumberFormat="1" applyFont="1" applyFill="1" applyBorder="1"/>
    <xf numFmtId="0" fontId="2" fillId="9" borderId="10" xfId="0" applyFont="1" applyFill="1" applyBorder="1" applyAlignment="1">
      <alignment horizontal="left" vertical="top" wrapText="1"/>
    </xf>
    <xf numFmtId="4" fontId="2" fillId="0" borderId="21" xfId="0" applyNumberFormat="1" applyFont="1" applyBorder="1" applyAlignment="1">
      <alignment horizontal="right" vertical="top" wrapText="1"/>
    </xf>
    <xf numFmtId="0" fontId="2" fillId="3" borderId="4" xfId="0" applyFont="1" applyFill="1" applyBorder="1" applyAlignment="1">
      <alignment horizontal="right" vertical="top" wrapText="1"/>
    </xf>
    <xf numFmtId="0" fontId="7" fillId="5" borderId="6" xfId="0" applyFont="1" applyFill="1" applyBorder="1" applyAlignment="1">
      <alignment horizontal="center" vertical="top" wrapText="1"/>
    </xf>
    <xf numFmtId="0" fontId="2" fillId="7" borderId="8" xfId="0" applyFont="1" applyFill="1" applyBorder="1" applyAlignment="1">
      <alignment horizontal="left" vertical="top" wrapText="1"/>
    </xf>
    <xf numFmtId="0" fontId="2" fillId="21" borderId="24" xfId="0" applyFont="1" applyFill="1" applyBorder="1" applyAlignment="1">
      <alignment horizontal="left" vertical="top" wrapText="1"/>
    </xf>
    <xf numFmtId="4" fontId="2" fillId="4" borderId="5" xfId="0" applyNumberFormat="1" applyFont="1" applyFill="1" applyBorder="1" applyAlignment="1">
      <alignment horizontal="right" vertical="top" wrapText="1"/>
    </xf>
    <xf numFmtId="4" fontId="2" fillId="9" borderId="10" xfId="0" applyNumberFormat="1" applyFont="1" applyFill="1" applyBorder="1" applyAlignment="1">
      <alignment horizontal="right" vertical="top" wrapText="1"/>
    </xf>
    <xf numFmtId="4" fontId="1" fillId="0" borderId="25" xfId="0" applyNumberFormat="1" applyFont="1" applyBorder="1" applyAlignment="1">
      <alignment horizontal="right" vertical="top" wrapText="1"/>
    </xf>
    <xf numFmtId="0" fontId="2" fillId="0" borderId="19" xfId="0" applyFont="1" applyBorder="1" applyAlignment="1">
      <alignment wrapText="1"/>
    </xf>
    <xf numFmtId="49" fontId="2" fillId="6" borderId="7" xfId="0" applyNumberFormat="1" applyFont="1" applyFill="1" applyBorder="1" applyAlignment="1">
      <alignment horizontal="right"/>
    </xf>
    <xf numFmtId="0" fontId="2" fillId="0" borderId="26" xfId="0" applyFont="1" applyBorder="1"/>
    <xf numFmtId="4" fontId="2" fillId="13" borderId="14" xfId="0" applyNumberFormat="1" applyFont="1" applyFill="1" applyBorder="1"/>
    <xf numFmtId="4" fontId="2" fillId="22" borderId="27" xfId="0" applyNumberFormat="1" applyFont="1" applyFill="1" applyBorder="1"/>
    <xf numFmtId="4" fontId="2" fillId="23" borderId="28" xfId="0" applyNumberFormat="1" applyFont="1" applyFill="1" applyBorder="1" applyAlignment="1">
      <alignment horizontal="right" vertical="top" wrapText="1"/>
    </xf>
    <xf numFmtId="4" fontId="1" fillId="0" borderId="29" xfId="0" applyNumberFormat="1" applyFont="1" applyBorder="1"/>
    <xf numFmtId="3" fontId="2" fillId="0" borderId="2" xfId="0" applyNumberFormat="1" applyFont="1" applyBorder="1"/>
    <xf numFmtId="0" fontId="2" fillId="21" borderId="24" xfId="0" applyFont="1" applyFill="1" applyBorder="1" applyAlignment="1">
      <alignment wrapText="1"/>
    </xf>
    <xf numFmtId="4" fontId="2" fillId="0" borderId="33" xfId="0" applyNumberFormat="1" applyFont="1" applyFill="1" applyBorder="1"/>
    <xf numFmtId="4" fontId="9" fillId="0" borderId="2" xfId="0" applyNumberFormat="1" applyFont="1" applyBorder="1"/>
    <xf numFmtId="4" fontId="9" fillId="0" borderId="19" xfId="0" applyNumberFormat="1" applyFont="1" applyBorder="1"/>
    <xf numFmtId="4" fontId="2" fillId="0" borderId="32" xfId="0" applyNumberFormat="1" applyFont="1" applyFill="1" applyBorder="1" applyAlignment="1">
      <alignment horizontal="right" vertical="top" wrapText="1"/>
    </xf>
    <xf numFmtId="4" fontId="2" fillId="0" borderId="5" xfId="0" applyNumberFormat="1" applyFont="1" applyFill="1" applyBorder="1" applyAlignment="1">
      <alignment horizontal="right" vertical="top" wrapText="1"/>
    </xf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2" fillId="0" borderId="19" xfId="0" applyNumberFormat="1" applyFont="1" applyFill="1" applyBorder="1"/>
    <xf numFmtId="4" fontId="2" fillId="0" borderId="2" xfId="0" applyNumberFormat="1" applyFont="1" applyFill="1" applyBorder="1" applyAlignment="1">
      <alignment horizontal="right"/>
    </xf>
    <xf numFmtId="4" fontId="2" fillId="0" borderId="19" xfId="0" applyNumberFormat="1" applyFont="1" applyFill="1" applyBorder="1" applyAlignment="1">
      <alignment horizontal="right"/>
    </xf>
    <xf numFmtId="4" fontId="2" fillId="0" borderId="31" xfId="0" applyNumberFormat="1" applyFont="1" applyFill="1" applyBorder="1"/>
    <xf numFmtId="4" fontId="2" fillId="0" borderId="5" xfId="0" applyNumberFormat="1" applyFont="1" applyFill="1" applyBorder="1" applyAlignment="1">
      <alignment vertical="center"/>
    </xf>
    <xf numFmtId="4" fontId="2" fillId="0" borderId="32" xfId="0" applyNumberFormat="1" applyFont="1" applyFill="1" applyBorder="1" applyAlignment="1">
      <alignment horizontal="right"/>
    </xf>
    <xf numFmtId="4" fontId="4" fillId="0" borderId="1" xfId="0" applyNumberFormat="1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/>
    </xf>
    <xf numFmtId="0" fontId="2" fillId="4" borderId="5" xfId="0" applyFont="1" applyFill="1" applyBorder="1" applyAlignment="1">
      <alignment horizontal="left" vertical="top" wrapText="1"/>
    </xf>
    <xf numFmtId="0" fontId="2" fillId="6" borderId="7" xfId="0" applyFont="1" applyFill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/>
    </xf>
    <xf numFmtId="4" fontId="2" fillId="4" borderId="5" xfId="0" applyNumberFormat="1" applyFont="1" applyFill="1" applyBorder="1" applyAlignment="1">
      <alignment horizontal="right"/>
    </xf>
    <xf numFmtId="4" fontId="2" fillId="6" borderId="7" xfId="0" applyNumberFormat="1" applyFont="1" applyFill="1" applyBorder="1" applyAlignment="1">
      <alignment horizontal="right"/>
    </xf>
    <xf numFmtId="0" fontId="1" fillId="6" borderId="7" xfId="0" applyFont="1" applyFill="1" applyBorder="1" applyAlignment="1">
      <alignment horizontal="center" wrapText="1"/>
    </xf>
    <xf numFmtId="0" fontId="1" fillId="24" borderId="30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 vertical="top" wrapText="1"/>
    </xf>
    <xf numFmtId="0" fontId="2" fillId="4" borderId="5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vertical="center" wrapText="1"/>
    </xf>
  </cellXfs>
  <cellStyles count="1">
    <cellStyle name="Обычный" xfId="0" builtinId="0" customBuiltin="1"/>
  </cellStyles>
  <dxfs count="0"/>
  <tableStyles count="0"/>
  <extLst>
    <ext uri="smNativeData">
      <pm:charStyles xmlns:pm="smNativeData" id="1727960904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5"/>
  <sheetViews>
    <sheetView tabSelected="1" zoomScale="75" workbookViewId="0">
      <selection activeCell="J34" sqref="J34"/>
    </sheetView>
  </sheetViews>
  <sheetFormatPr defaultRowHeight="20.25"/>
  <cols>
    <col min="1" max="1" width="9" style="10" customWidth="1"/>
    <col min="2" max="2" width="63.5703125" style="9" customWidth="1"/>
    <col min="3" max="3" width="24.28515625" style="5" customWidth="1"/>
    <col min="4" max="4" width="27" style="5" customWidth="1"/>
    <col min="5" max="5" width="21.42578125" style="28" customWidth="1"/>
    <col min="6" max="6" width="13.140625" style="2" customWidth="1"/>
    <col min="7" max="7" width="9.140625" style="2" customWidth="1"/>
    <col min="8" max="16384" width="9.140625" style="2"/>
  </cols>
  <sheetData>
    <row r="1" spans="1:7" ht="54" customHeight="1">
      <c r="A1" s="125" t="s">
        <v>120</v>
      </c>
      <c r="B1" s="125"/>
      <c r="C1" s="125"/>
      <c r="D1" s="125"/>
      <c r="E1" s="125"/>
    </row>
    <row r="2" spans="1:7" ht="26.25" customHeight="1">
      <c r="A2" s="3"/>
      <c r="B2" s="1"/>
      <c r="C2" s="1"/>
      <c r="D2" s="1"/>
      <c r="E2" s="19"/>
    </row>
    <row r="3" spans="1:7">
      <c r="A3" s="11" t="s">
        <v>0</v>
      </c>
      <c r="B3" s="12" t="s">
        <v>1</v>
      </c>
      <c r="C3" s="13" t="s">
        <v>116</v>
      </c>
      <c r="D3" s="13" t="s">
        <v>117</v>
      </c>
      <c r="E3" s="20" t="s">
        <v>2</v>
      </c>
    </row>
    <row r="4" spans="1:7" ht="40.5">
      <c r="A4" s="14" t="s">
        <v>3</v>
      </c>
      <c r="B4" s="6" t="s">
        <v>4</v>
      </c>
      <c r="C4" s="7">
        <f>D4*12</f>
        <v>6173506.7199999997</v>
      </c>
      <c r="D4" s="7">
        <f>E4*17990.3</f>
        <v>514458.89333333331</v>
      </c>
      <c r="E4" s="16">
        <f>E12</f>
        <v>28.59645994415509</v>
      </c>
    </row>
    <row r="5" spans="1:7" ht="40.5">
      <c r="A5" s="14"/>
      <c r="B5" s="15" t="s">
        <v>5</v>
      </c>
      <c r="C5" s="90">
        <f>C4</f>
        <v>6173506.7199999997</v>
      </c>
      <c r="D5" s="90">
        <f>D4</f>
        <v>514458.89333333331</v>
      </c>
      <c r="E5" s="25">
        <f>E4</f>
        <v>28.59645994415509</v>
      </c>
      <c r="G5" s="5"/>
    </row>
    <row r="6" spans="1:7">
      <c r="A6" s="32"/>
      <c r="B6" s="18"/>
      <c r="C6" s="7"/>
      <c r="D6" s="16"/>
      <c r="E6" s="16"/>
      <c r="G6" s="5"/>
    </row>
    <row r="7" spans="1:7">
      <c r="A7" s="32"/>
      <c r="B7" s="18"/>
      <c r="C7" s="16"/>
      <c r="D7" s="16">
        <f>C7/12</f>
        <v>0</v>
      </c>
      <c r="E7" s="16">
        <f>C7/17990.3</f>
        <v>0</v>
      </c>
      <c r="G7" s="5"/>
    </row>
    <row r="8" spans="1:7" hidden="1">
      <c r="A8" s="32" t="s">
        <v>6</v>
      </c>
      <c r="B8" s="33" t="s">
        <v>7</v>
      </c>
      <c r="C8" s="21"/>
      <c r="D8" s="16">
        <f>C8/12</f>
        <v>0</v>
      </c>
      <c r="E8" s="21">
        <f>D8/17990.3</f>
        <v>0</v>
      </c>
      <c r="G8" s="5"/>
    </row>
    <row r="9" spans="1:7" ht="38.25" customHeight="1">
      <c r="A9" s="126" t="s">
        <v>8</v>
      </c>
      <c r="B9" s="126"/>
      <c r="C9" s="25">
        <f>C4+C7+C6+C8</f>
        <v>6173506.7199999997</v>
      </c>
      <c r="D9" s="81">
        <f>D4+D7+D6+D8</f>
        <v>514458.89333333331</v>
      </c>
      <c r="E9" s="25"/>
      <c r="G9" s="5"/>
    </row>
    <row r="10" spans="1:7">
      <c r="A10" s="34"/>
      <c r="B10" s="35"/>
      <c r="C10" s="22"/>
      <c r="D10" s="22"/>
      <c r="E10" s="22"/>
      <c r="G10" s="5"/>
    </row>
    <row r="11" spans="1:7" ht="40.5">
      <c r="A11" s="36" t="s">
        <v>0</v>
      </c>
      <c r="B11" s="37" t="s">
        <v>9</v>
      </c>
      <c r="C11" s="13" t="s">
        <v>116</v>
      </c>
      <c r="D11" s="13" t="s">
        <v>118</v>
      </c>
      <c r="E11" s="20" t="s">
        <v>2</v>
      </c>
      <c r="G11" s="5"/>
    </row>
    <row r="12" spans="1:7">
      <c r="A12" s="38" t="s">
        <v>3</v>
      </c>
      <c r="B12" s="39" t="s">
        <v>10</v>
      </c>
      <c r="C12" s="40">
        <f>C13+C14+C43</f>
        <v>6173506.7199999997</v>
      </c>
      <c r="D12" s="91">
        <f>C12/12</f>
        <v>514458.89333333331</v>
      </c>
      <c r="E12" s="92">
        <f>D12/17990.3</f>
        <v>28.59645994415509</v>
      </c>
      <c r="G12" s="5"/>
    </row>
    <row r="13" spans="1:7">
      <c r="A13" s="38" t="s">
        <v>11</v>
      </c>
      <c r="B13" s="18" t="s">
        <v>12</v>
      </c>
      <c r="C13" s="77">
        <f>C72</f>
        <v>1335000</v>
      </c>
      <c r="D13" s="16">
        <f>C13/12</f>
        <v>111250</v>
      </c>
      <c r="E13" s="23">
        <f>D13/17990.3</f>
        <v>6.18388798408031</v>
      </c>
    </row>
    <row r="14" spans="1:7">
      <c r="A14" s="38" t="s">
        <v>13</v>
      </c>
      <c r="B14" s="18" t="s">
        <v>14</v>
      </c>
      <c r="C14" s="25">
        <f>SUM(C15:C42)</f>
        <v>4168106.7199999997</v>
      </c>
      <c r="D14" s="25">
        <f>C14/12</f>
        <v>347342.22666666663</v>
      </c>
      <c r="E14" s="24">
        <f>D14/17990.3</f>
        <v>19.307194803125387</v>
      </c>
    </row>
    <row r="15" spans="1:7">
      <c r="A15" s="41" t="s">
        <v>15</v>
      </c>
      <c r="B15" s="6" t="s">
        <v>16</v>
      </c>
      <c r="C15" s="119">
        <v>1859360</v>
      </c>
      <c r="D15" s="117">
        <f>C15/12</f>
        <v>154946.66666666666</v>
      </c>
      <c r="E15" s="120">
        <f>D15/17990.3</f>
        <v>8.6127894847037947</v>
      </c>
    </row>
    <row r="16" spans="1:7" ht="40.5">
      <c r="A16" s="41" t="s">
        <v>17</v>
      </c>
      <c r="B16" s="6" t="s">
        <v>18</v>
      </c>
      <c r="C16" s="119">
        <f>C15*30.2%</f>
        <v>561526.72</v>
      </c>
      <c r="D16" s="120">
        <f>D15*30.2%</f>
        <v>46793.893333333326</v>
      </c>
      <c r="E16" s="121">
        <f>D16/17990.3</f>
        <v>2.6010624243805456</v>
      </c>
    </row>
    <row r="17" spans="1:5">
      <c r="A17" s="41" t="s">
        <v>19</v>
      </c>
      <c r="B17" s="18" t="s">
        <v>20</v>
      </c>
      <c r="C17" s="85"/>
      <c r="E17" s="16"/>
    </row>
    <row r="18" spans="1:5">
      <c r="A18" s="42"/>
      <c r="B18" s="18" t="s">
        <v>21</v>
      </c>
      <c r="C18" s="84">
        <v>541620</v>
      </c>
      <c r="D18" s="85">
        <v>45135</v>
      </c>
      <c r="E18" s="84">
        <f>D18/17990.3</f>
        <v>2.5088519924626049</v>
      </c>
    </row>
    <row r="19" spans="1:5" ht="40.5">
      <c r="A19" s="42"/>
      <c r="B19" s="18" t="s">
        <v>22</v>
      </c>
      <c r="C19" s="87">
        <v>36000</v>
      </c>
      <c r="D19" s="85">
        <f>C19/12</f>
        <v>3000</v>
      </c>
      <c r="E19" s="83">
        <f>D19/17990.3</f>
        <v>0.16675652990778364</v>
      </c>
    </row>
    <row r="20" spans="1:5">
      <c r="A20" s="42"/>
      <c r="B20" s="18" t="s">
        <v>23</v>
      </c>
      <c r="C20" s="88">
        <v>3000</v>
      </c>
      <c r="D20" s="83">
        <f>C20/12</f>
        <v>250</v>
      </c>
      <c r="E20" s="83">
        <f>D20/17990.3</f>
        <v>1.3896377492315305E-2</v>
      </c>
    </row>
    <row r="21" spans="1:5">
      <c r="A21" s="41" t="s">
        <v>24</v>
      </c>
      <c r="B21" s="18" t="s">
        <v>25</v>
      </c>
      <c r="C21" s="122">
        <v>134640</v>
      </c>
      <c r="D21" s="123">
        <f>C21/12</f>
        <v>11220</v>
      </c>
      <c r="E21" s="124">
        <f>D21/17990.3</f>
        <v>0.62366942185511087</v>
      </c>
    </row>
    <row r="22" spans="1:5" ht="45" customHeight="1">
      <c r="A22" s="127" t="s">
        <v>26</v>
      </c>
      <c r="B22" s="128" t="s">
        <v>27</v>
      </c>
      <c r="C22" s="130">
        <v>386400</v>
      </c>
      <c r="D22" s="131">
        <f>C22/12</f>
        <v>32200</v>
      </c>
      <c r="E22" s="131">
        <f>D22/17990.3</f>
        <v>1.7898534210102111</v>
      </c>
    </row>
    <row r="23" spans="1:5" ht="18" customHeight="1">
      <c r="A23" s="127"/>
      <c r="B23" s="129"/>
      <c r="C23" s="130"/>
      <c r="D23" s="132"/>
      <c r="E23" s="132"/>
    </row>
    <row r="24" spans="1:5" ht="24.75" customHeight="1">
      <c r="A24" s="38" t="s">
        <v>28</v>
      </c>
      <c r="B24" s="71" t="s">
        <v>29</v>
      </c>
      <c r="C24" s="73">
        <v>3000</v>
      </c>
      <c r="D24" s="17">
        <f>C24/12</f>
        <v>250</v>
      </c>
      <c r="E24" s="17">
        <f>D24/17990.3</f>
        <v>1.3896377492315305E-2</v>
      </c>
    </row>
    <row r="25" spans="1:5" ht="42.75" customHeight="1">
      <c r="A25" s="69" t="s">
        <v>30</v>
      </c>
      <c r="B25" s="6" t="s">
        <v>31</v>
      </c>
      <c r="C25" s="7">
        <v>36000</v>
      </c>
      <c r="D25" s="7">
        <f>C25/12</f>
        <v>3000</v>
      </c>
      <c r="E25" s="7">
        <f>D25/17990.3</f>
        <v>0.16675652990778364</v>
      </c>
    </row>
    <row r="26" spans="1:5" ht="40.5">
      <c r="A26" s="38" t="s">
        <v>32</v>
      </c>
      <c r="B26" s="18" t="s">
        <v>33</v>
      </c>
      <c r="C26" s="113">
        <v>50000</v>
      </c>
      <c r="D26" s="16">
        <f>C26/12</f>
        <v>4166.666666666667</v>
      </c>
      <c r="E26" s="16">
        <f>D26/17990.3</f>
        <v>0.23160629153858842</v>
      </c>
    </row>
    <row r="27" spans="1:5" hidden="1">
      <c r="A27" s="41"/>
      <c r="B27" s="18"/>
      <c r="C27" s="114"/>
      <c r="D27" s="17"/>
      <c r="E27" s="17"/>
    </row>
    <row r="28" spans="1:5" ht="23.25" customHeight="1">
      <c r="A28" s="69" t="s">
        <v>34</v>
      </c>
      <c r="B28" s="6" t="s">
        <v>35</v>
      </c>
      <c r="C28" s="113">
        <v>20000</v>
      </c>
      <c r="D28" s="7">
        <f>C28/12</f>
        <v>1666.6666666666667</v>
      </c>
      <c r="E28" s="7">
        <f>D28/17990.3</f>
        <v>9.2642516615435364E-2</v>
      </c>
    </row>
    <row r="29" spans="1:5" ht="24" customHeight="1">
      <c r="A29" s="38" t="s">
        <v>36</v>
      </c>
      <c r="B29" s="18" t="s">
        <v>37</v>
      </c>
      <c r="C29" s="7">
        <v>84000</v>
      </c>
      <c r="D29" s="17">
        <v>7000</v>
      </c>
      <c r="E29" s="16">
        <f>D29/17990.3</f>
        <v>0.38909856978482849</v>
      </c>
    </row>
    <row r="30" spans="1:5" ht="40.5">
      <c r="A30" s="38" t="s">
        <v>38</v>
      </c>
      <c r="B30" s="43" t="s">
        <v>39</v>
      </c>
      <c r="C30" s="7">
        <v>59000</v>
      </c>
      <c r="D30" s="17">
        <f>C30/12</f>
        <v>4916.666666666667</v>
      </c>
      <c r="E30" s="16">
        <f>D30/17990.3</f>
        <v>0.27329542401553431</v>
      </c>
    </row>
    <row r="31" spans="1:5" ht="40.5">
      <c r="A31" s="127" t="s">
        <v>40</v>
      </c>
      <c r="B31" s="18" t="s">
        <v>41</v>
      </c>
      <c r="C31" s="130">
        <v>75360</v>
      </c>
      <c r="D31" s="17"/>
      <c r="E31" s="17"/>
    </row>
    <row r="32" spans="1:5" ht="27" customHeight="1">
      <c r="A32" s="127"/>
      <c r="B32" s="18" t="s">
        <v>42</v>
      </c>
      <c r="C32" s="130"/>
      <c r="D32" s="17">
        <f>C31/12</f>
        <v>6280</v>
      </c>
      <c r="E32" s="17">
        <f>D32/17990.3</f>
        <v>0.34907700260696045</v>
      </c>
    </row>
    <row r="33" spans="1:5" ht="33.75" customHeight="1">
      <c r="A33" s="127" t="s">
        <v>43</v>
      </c>
      <c r="B33" s="137" t="s">
        <v>119</v>
      </c>
      <c r="C33" s="130">
        <v>82200</v>
      </c>
      <c r="D33" s="131">
        <f>C33/12</f>
        <v>6850</v>
      </c>
      <c r="E33" s="131">
        <f>D33/17990.3</f>
        <v>0.38076074328943932</v>
      </c>
    </row>
    <row r="34" spans="1:5" ht="22.5" customHeight="1">
      <c r="A34" s="127"/>
      <c r="B34" s="138"/>
      <c r="C34" s="130"/>
      <c r="D34" s="132"/>
      <c r="E34" s="132"/>
    </row>
    <row r="35" spans="1:5" ht="40.5">
      <c r="A35" s="38" t="s">
        <v>44</v>
      </c>
      <c r="B35" s="18" t="s">
        <v>45</v>
      </c>
      <c r="C35" s="7">
        <v>48000</v>
      </c>
      <c r="D35" s="7">
        <v>4000</v>
      </c>
      <c r="E35" s="7">
        <f>D35/17990.3</f>
        <v>0.22234203987704487</v>
      </c>
    </row>
    <row r="36" spans="1:5" ht="27.75" customHeight="1">
      <c r="A36" s="38" t="s">
        <v>46</v>
      </c>
      <c r="B36" s="18" t="s">
        <v>47</v>
      </c>
      <c r="C36" s="7">
        <v>24000</v>
      </c>
      <c r="D36" s="16">
        <f>C36/12</f>
        <v>2000</v>
      </c>
      <c r="E36" s="16">
        <f>D36/17990.3</f>
        <v>0.11117101993852244</v>
      </c>
    </row>
    <row r="37" spans="1:5">
      <c r="A37" s="38" t="s">
        <v>48</v>
      </c>
      <c r="B37" s="18" t="s">
        <v>49</v>
      </c>
      <c r="C37" s="113">
        <v>50000</v>
      </c>
      <c r="D37" s="16">
        <f>C37/12</f>
        <v>4166.666666666667</v>
      </c>
      <c r="E37" s="16">
        <f>D37/17990.3</f>
        <v>0.23160629153858842</v>
      </c>
    </row>
    <row r="38" spans="1:5" ht="39.75" customHeight="1">
      <c r="A38" s="38" t="s">
        <v>50</v>
      </c>
      <c r="B38" s="18" t="s">
        <v>51</v>
      </c>
      <c r="C38" s="93">
        <v>54000</v>
      </c>
      <c r="D38" s="16">
        <f>C38/12</f>
        <v>4500</v>
      </c>
      <c r="E38" s="16">
        <f>D38/17990.3</f>
        <v>0.25013479486167545</v>
      </c>
    </row>
    <row r="39" spans="1:5" ht="39.75" hidden="1" customHeight="1">
      <c r="A39" s="38" t="s">
        <v>52</v>
      </c>
      <c r="B39" s="18"/>
      <c r="C39" s="16"/>
      <c r="D39" s="16"/>
      <c r="E39" s="16"/>
    </row>
    <row r="40" spans="1:5" ht="39.75" hidden="1" customHeight="1">
      <c r="A40" s="38"/>
      <c r="B40" s="18"/>
      <c r="C40" s="16"/>
      <c r="D40" s="16"/>
      <c r="E40" s="16"/>
    </row>
    <row r="41" spans="1:5" ht="60" customHeight="1">
      <c r="A41" s="38" t="s">
        <v>53</v>
      </c>
      <c r="B41" s="18" t="s">
        <v>54</v>
      </c>
      <c r="C41" s="16">
        <v>60000</v>
      </c>
      <c r="D41" s="16">
        <f>C41/12</f>
        <v>5000</v>
      </c>
      <c r="E41" s="16">
        <f>D41/17990.3</f>
        <v>0.27792754984630608</v>
      </c>
    </row>
    <row r="42" spans="1:5" ht="35.25" hidden="1" customHeight="1">
      <c r="A42" s="38"/>
      <c r="B42" s="18"/>
      <c r="C42" s="80"/>
      <c r="D42" s="16"/>
      <c r="E42" s="16"/>
    </row>
    <row r="43" spans="1:5" ht="27.75" customHeight="1">
      <c r="A43" s="59" t="s">
        <v>55</v>
      </c>
      <c r="B43" s="55" t="s">
        <v>56</v>
      </c>
      <c r="C43" s="25">
        <f>C44+C45+C46+C47+C48+C49+C50+C52+C51</f>
        <v>670400</v>
      </c>
      <c r="D43" s="25">
        <f t="shared" ref="D43:D51" si="0">C43/12</f>
        <v>55866.666666666664</v>
      </c>
      <c r="E43" s="25">
        <v>3.04</v>
      </c>
    </row>
    <row r="44" spans="1:5" ht="18.75" customHeight="1">
      <c r="A44" s="38" t="s">
        <v>57</v>
      </c>
      <c r="B44" s="18" t="s">
        <v>58</v>
      </c>
      <c r="C44" s="112">
        <v>276000</v>
      </c>
      <c r="D44" s="16">
        <f t="shared" si="0"/>
        <v>23000</v>
      </c>
      <c r="E44" s="16">
        <f t="shared" ref="E44:E52" si="1">D44/17990.3</f>
        <v>1.2784667292930079</v>
      </c>
    </row>
    <row r="45" spans="1:5" ht="42" customHeight="1">
      <c r="A45" s="38" t="s">
        <v>59</v>
      </c>
      <c r="B45" s="18" t="s">
        <v>60</v>
      </c>
      <c r="C45" s="7">
        <v>14000</v>
      </c>
      <c r="D45" s="16">
        <f t="shared" si="0"/>
        <v>1166.6666666666667</v>
      </c>
      <c r="E45" s="16">
        <f t="shared" si="1"/>
        <v>6.4849761630804761E-2</v>
      </c>
    </row>
    <row r="46" spans="1:5" ht="45" customHeight="1">
      <c r="A46" s="38" t="s">
        <v>61</v>
      </c>
      <c r="B46" s="18" t="s">
        <v>62</v>
      </c>
      <c r="C46" s="117">
        <v>50000</v>
      </c>
      <c r="D46" s="118">
        <f t="shared" si="0"/>
        <v>4166.666666666667</v>
      </c>
      <c r="E46" s="118">
        <f t="shared" si="1"/>
        <v>0.23160629153858842</v>
      </c>
    </row>
    <row r="47" spans="1:5" ht="30" customHeight="1">
      <c r="A47" s="38" t="s">
        <v>63</v>
      </c>
      <c r="B47" s="18" t="s">
        <v>64</v>
      </c>
      <c r="C47" s="7">
        <v>24000</v>
      </c>
      <c r="D47" s="16">
        <f t="shared" si="0"/>
        <v>2000</v>
      </c>
      <c r="E47" s="16">
        <f t="shared" si="1"/>
        <v>0.11117101993852244</v>
      </c>
    </row>
    <row r="48" spans="1:5" ht="46.5" customHeight="1">
      <c r="A48" s="38" t="s">
        <v>65</v>
      </c>
      <c r="B48" s="18" t="s">
        <v>66</v>
      </c>
      <c r="C48" s="16">
        <v>40000</v>
      </c>
      <c r="D48" s="16">
        <f t="shared" si="0"/>
        <v>3333.3333333333335</v>
      </c>
      <c r="E48" s="16">
        <f t="shared" si="1"/>
        <v>0.18528503323087073</v>
      </c>
    </row>
    <row r="49" spans="1:5" ht="43.5" customHeight="1">
      <c r="A49" s="38" t="s">
        <v>67</v>
      </c>
      <c r="B49" s="18" t="s">
        <v>68</v>
      </c>
      <c r="C49" s="16">
        <v>28000</v>
      </c>
      <c r="D49" s="16">
        <f t="shared" si="0"/>
        <v>2333.3333333333335</v>
      </c>
      <c r="E49" s="16">
        <f t="shared" si="1"/>
        <v>0.12969952326160952</v>
      </c>
    </row>
    <row r="50" spans="1:5" ht="22.5" customHeight="1">
      <c r="A50" s="38" t="s">
        <v>69</v>
      </c>
      <c r="B50" s="18" t="s">
        <v>70</v>
      </c>
      <c r="C50" s="7">
        <v>14400</v>
      </c>
      <c r="D50" s="16">
        <f t="shared" si="0"/>
        <v>1200</v>
      </c>
      <c r="E50" s="16">
        <f t="shared" si="1"/>
        <v>6.6702611963113459E-2</v>
      </c>
    </row>
    <row r="51" spans="1:5" ht="37.5" customHeight="1">
      <c r="A51" s="38" t="s">
        <v>71</v>
      </c>
      <c r="B51" s="18" t="s">
        <v>72</v>
      </c>
      <c r="C51" s="7">
        <v>80000</v>
      </c>
      <c r="D51" s="16">
        <f t="shared" si="0"/>
        <v>6666.666666666667</v>
      </c>
      <c r="E51" s="16">
        <f t="shared" si="1"/>
        <v>0.37057006646174145</v>
      </c>
    </row>
    <row r="52" spans="1:5" ht="24.75" customHeight="1">
      <c r="A52" s="69" t="s">
        <v>73</v>
      </c>
      <c r="B52" s="70" t="s">
        <v>74</v>
      </c>
      <c r="C52" s="117">
        <v>144000</v>
      </c>
      <c r="D52" s="118">
        <v>12000</v>
      </c>
      <c r="E52" s="118">
        <f t="shared" si="1"/>
        <v>0.66702611963113456</v>
      </c>
    </row>
    <row r="53" spans="1:5" ht="24.75" hidden="1" customHeight="1">
      <c r="A53" s="38"/>
      <c r="B53" s="18"/>
      <c r="C53" s="21"/>
      <c r="D53" s="21"/>
      <c r="E53" s="21"/>
    </row>
    <row r="54" spans="1:5" s="4" customFormat="1" ht="40.5" customHeight="1">
      <c r="A54" s="133" t="s">
        <v>75</v>
      </c>
      <c r="B54" s="134"/>
      <c r="C54" s="40">
        <f>C12</f>
        <v>6173506.7199999997</v>
      </c>
      <c r="D54" s="82">
        <f>C54/12</f>
        <v>514458.89333333331</v>
      </c>
      <c r="E54" s="109">
        <f>D54/17990.3</f>
        <v>28.59645994415509</v>
      </c>
    </row>
    <row r="55" spans="1:5">
      <c r="A55" s="44"/>
      <c r="B55" s="26"/>
      <c r="C55" s="28"/>
      <c r="D55" s="26"/>
      <c r="E55" s="26"/>
    </row>
    <row r="56" spans="1:5">
      <c r="A56" s="135" t="s">
        <v>122</v>
      </c>
      <c r="B56" s="135"/>
      <c r="C56" s="135"/>
      <c r="D56" s="26"/>
      <c r="E56" s="26"/>
    </row>
    <row r="57" spans="1:5">
      <c r="A57" s="45" t="s">
        <v>76</v>
      </c>
      <c r="B57" s="46" t="s">
        <v>77</v>
      </c>
      <c r="C57" s="47" t="s">
        <v>78</v>
      </c>
      <c r="D57" s="27"/>
      <c r="E57" s="27"/>
    </row>
    <row r="58" spans="1:5" ht="20.25" hidden="1" customHeight="1">
      <c r="A58" s="48"/>
      <c r="B58" s="49"/>
      <c r="C58" s="50"/>
      <c r="D58" s="27"/>
    </row>
    <row r="59" spans="1:5">
      <c r="A59" s="67">
        <v>1</v>
      </c>
      <c r="B59" s="49" t="s">
        <v>123</v>
      </c>
      <c r="C59" s="115">
        <v>400000</v>
      </c>
      <c r="D59" s="27"/>
      <c r="E59" s="27"/>
    </row>
    <row r="60" spans="1:5" ht="40.5">
      <c r="A60" s="136">
        <v>2</v>
      </c>
      <c r="B60" s="49" t="s">
        <v>79</v>
      </c>
      <c r="C60" s="65">
        <v>70000</v>
      </c>
      <c r="D60" s="27"/>
      <c r="E60" s="27"/>
    </row>
    <row r="61" spans="1:5" hidden="1">
      <c r="A61" s="136"/>
      <c r="B61" s="49" t="s">
        <v>80</v>
      </c>
      <c r="C61" s="65"/>
      <c r="D61" s="27"/>
      <c r="E61" s="27"/>
    </row>
    <row r="62" spans="1:5" hidden="1">
      <c r="A62" s="136"/>
      <c r="B62" s="49"/>
      <c r="C62" s="100"/>
      <c r="D62" s="29"/>
      <c r="E62" s="29"/>
    </row>
    <row r="63" spans="1:5">
      <c r="A63" s="68">
        <v>3</v>
      </c>
      <c r="B63" s="98" t="s">
        <v>121</v>
      </c>
      <c r="C63" s="116">
        <v>340000</v>
      </c>
      <c r="D63" s="29"/>
      <c r="E63" s="29"/>
    </row>
    <row r="64" spans="1:5" ht="41.25" hidden="1" customHeight="1">
      <c r="A64" s="72">
        <v>8</v>
      </c>
      <c r="B64" s="99"/>
      <c r="C64" s="101"/>
      <c r="D64" s="27"/>
      <c r="E64" s="27"/>
    </row>
    <row r="65" spans="1:35" s="70" customFormat="1" ht="45" customHeight="1">
      <c r="A65" s="68">
        <v>4</v>
      </c>
      <c r="B65" s="98" t="s">
        <v>81</v>
      </c>
      <c r="C65" s="65">
        <v>50000</v>
      </c>
      <c r="D65" s="97"/>
      <c r="E65" s="27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35">
      <c r="A66" s="96">
        <v>5</v>
      </c>
      <c r="B66" s="6" t="s">
        <v>82</v>
      </c>
      <c r="C66" s="7">
        <v>110000</v>
      </c>
      <c r="D66" s="86"/>
      <c r="E66" s="27"/>
    </row>
    <row r="67" spans="1:35" ht="36.75" customHeight="1">
      <c r="A67" s="89">
        <v>6</v>
      </c>
      <c r="B67" s="94" t="s">
        <v>83</v>
      </c>
      <c r="C67" s="95">
        <v>25000</v>
      </c>
      <c r="D67" s="27"/>
      <c r="E67" s="27"/>
    </row>
    <row r="68" spans="1:35" ht="36.75" customHeight="1">
      <c r="A68" s="89">
        <v>7</v>
      </c>
      <c r="B68" s="111" t="s">
        <v>84</v>
      </c>
      <c r="C68" s="100">
        <v>100000</v>
      </c>
      <c r="D68" s="27"/>
      <c r="E68" s="27"/>
    </row>
    <row r="69" spans="1:35">
      <c r="A69" s="89">
        <v>8</v>
      </c>
      <c r="B69" s="111" t="s">
        <v>85</v>
      </c>
      <c r="C69" s="100">
        <v>90000</v>
      </c>
      <c r="D69" s="27"/>
      <c r="E69" s="27"/>
    </row>
    <row r="70" spans="1:35" ht="36.75" customHeight="1">
      <c r="A70" s="89">
        <v>9</v>
      </c>
      <c r="B70" s="111" t="s">
        <v>86</v>
      </c>
      <c r="C70" s="100">
        <v>110000</v>
      </c>
      <c r="D70" s="27"/>
      <c r="E70" s="27"/>
    </row>
    <row r="71" spans="1:35">
      <c r="A71" s="68">
        <v>10</v>
      </c>
      <c r="B71" s="18" t="s">
        <v>87</v>
      </c>
      <c r="C71" s="65">
        <v>40000</v>
      </c>
      <c r="D71" s="27"/>
      <c r="E71" s="27"/>
    </row>
    <row r="72" spans="1:35">
      <c r="A72" s="66"/>
      <c r="B72" s="64" t="s">
        <v>88</v>
      </c>
      <c r="C72" s="102">
        <f>SUM(C59:C71)</f>
        <v>1335000</v>
      </c>
      <c r="D72" s="30"/>
      <c r="E72" s="30"/>
    </row>
    <row r="73" spans="1:35">
      <c r="A73" s="51"/>
      <c r="B73" s="52"/>
      <c r="C73" s="53"/>
      <c r="D73" s="30"/>
      <c r="E73" s="30"/>
    </row>
    <row r="74" spans="1:35" ht="40.5" customHeight="1">
      <c r="A74" s="139" t="s">
        <v>89</v>
      </c>
      <c r="B74" s="139"/>
      <c r="C74" s="139"/>
      <c r="D74" s="26"/>
      <c r="E74" s="26"/>
    </row>
    <row r="75" spans="1:35">
      <c r="A75" s="38" t="s">
        <v>90</v>
      </c>
      <c r="B75" s="39" t="s">
        <v>91</v>
      </c>
      <c r="C75" s="106">
        <v>25000</v>
      </c>
      <c r="D75" s="28"/>
      <c r="E75" s="2"/>
    </row>
    <row r="76" spans="1:35">
      <c r="A76" s="41"/>
      <c r="B76" s="103"/>
      <c r="C76" s="107"/>
      <c r="D76" s="28"/>
      <c r="E76" s="2"/>
    </row>
    <row r="77" spans="1:35" s="105" customFormat="1">
      <c r="A77" s="70"/>
      <c r="B77" s="70"/>
      <c r="C77" s="110"/>
      <c r="D77" s="2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42" hidden="1" customHeight="1">
      <c r="A78" s="104"/>
      <c r="B78" s="71"/>
      <c r="C78" s="108"/>
      <c r="D78" s="22"/>
      <c r="E78" s="2"/>
    </row>
    <row r="79" spans="1:35" ht="29.25" customHeight="1">
      <c r="A79" s="54"/>
      <c r="B79" s="63" t="s">
        <v>88</v>
      </c>
      <c r="C79" s="25">
        <f>SUM(C75:C78)</f>
        <v>25000</v>
      </c>
      <c r="D79" s="22"/>
      <c r="E79" s="2"/>
    </row>
    <row r="80" spans="1:35" ht="19.5" customHeight="1">
      <c r="A80" s="54"/>
      <c r="B80" s="78"/>
      <c r="C80" s="35"/>
      <c r="D80" s="22"/>
      <c r="E80" s="22"/>
    </row>
    <row r="81" spans="1:5" ht="23.25" customHeight="1">
      <c r="A81" s="2"/>
      <c r="B81" s="79" t="s">
        <v>92</v>
      </c>
      <c r="C81" s="2"/>
      <c r="D81" s="2"/>
      <c r="E81" s="75"/>
    </row>
    <row r="82" spans="1:5" ht="92.25" customHeight="1">
      <c r="A82" s="2"/>
      <c r="B82" s="140"/>
      <c r="C82" s="140"/>
      <c r="D82" s="2"/>
      <c r="E82" s="75"/>
    </row>
    <row r="83" spans="1:5" ht="36" customHeight="1">
      <c r="A83" s="2"/>
      <c r="B83" s="57" t="s">
        <v>93</v>
      </c>
      <c r="C83" s="2"/>
      <c r="D83" s="22" t="s">
        <v>94</v>
      </c>
      <c r="E83" s="75"/>
    </row>
    <row r="84" spans="1:5" ht="29.25" customHeight="1">
      <c r="A84" s="54"/>
      <c r="C84" s="75"/>
      <c r="D84" s="75"/>
      <c r="E84" s="31"/>
    </row>
    <row r="85" spans="1:5" ht="19.5" customHeight="1">
      <c r="A85" s="56"/>
      <c r="B85" s="76"/>
      <c r="C85" s="22"/>
      <c r="D85" s="22"/>
    </row>
    <row r="86" spans="1:5" ht="62.25" hidden="1" customHeight="1">
      <c r="A86" s="56"/>
      <c r="B86" s="141"/>
      <c r="C86" s="141"/>
      <c r="D86" s="141"/>
    </row>
    <row r="87" spans="1:5" ht="53.25" hidden="1" customHeight="1">
      <c r="A87" s="56"/>
      <c r="B87" s="142"/>
      <c r="C87" s="142"/>
      <c r="D87" s="142"/>
      <c r="E87" s="28">
        <v>25.18</v>
      </c>
    </row>
    <row r="88" spans="1:5" ht="25.5" customHeight="1">
      <c r="A88" s="56"/>
      <c r="B88" s="74"/>
      <c r="D88" s="22"/>
    </row>
    <row r="89" spans="1:5">
      <c r="A89" s="56"/>
      <c r="B89" s="58"/>
      <c r="C89" s="28"/>
      <c r="D89" s="28"/>
    </row>
    <row r="90" spans="1:5">
      <c r="A90" s="56"/>
      <c r="B90" s="58"/>
      <c r="C90" s="28"/>
      <c r="D90" s="28"/>
    </row>
    <row r="91" spans="1:5">
      <c r="A91" s="56"/>
      <c r="B91" s="58"/>
      <c r="C91" s="28"/>
      <c r="D91" s="28"/>
    </row>
    <row r="92" spans="1:5">
      <c r="A92" s="56"/>
      <c r="B92" s="58"/>
      <c r="C92" s="28"/>
      <c r="D92" s="28"/>
    </row>
    <row r="93" spans="1:5">
      <c r="A93" s="56"/>
      <c r="B93" s="58"/>
      <c r="C93" s="28"/>
      <c r="D93" s="28"/>
    </row>
    <row r="94" spans="1:5">
      <c r="A94" s="56"/>
      <c r="B94" s="58"/>
      <c r="C94" s="28"/>
      <c r="D94" s="28"/>
    </row>
    <row r="95" spans="1:5">
      <c r="A95" s="56"/>
      <c r="B95" s="58"/>
      <c r="C95" s="28"/>
      <c r="D95" s="28"/>
    </row>
    <row r="96" spans="1:5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</sheetData>
  <mergeCells count="21">
    <mergeCell ref="A74:C74"/>
    <mergeCell ref="B82:C82"/>
    <mergeCell ref="B86:D86"/>
    <mergeCell ref="B87:D87"/>
    <mergeCell ref="D33:D34"/>
    <mergeCell ref="E33:E34"/>
    <mergeCell ref="A54:B54"/>
    <mergeCell ref="A56:C56"/>
    <mergeCell ref="A60:A62"/>
    <mergeCell ref="A31:A32"/>
    <mergeCell ref="C31:C32"/>
    <mergeCell ref="A33:A34"/>
    <mergeCell ref="B33:B34"/>
    <mergeCell ref="C33:C34"/>
    <mergeCell ref="A1:E1"/>
    <mergeCell ref="A9:B9"/>
    <mergeCell ref="A22:A23"/>
    <mergeCell ref="B22:B23"/>
    <mergeCell ref="C22:C23"/>
    <mergeCell ref="D22:D23"/>
    <mergeCell ref="E22:E23"/>
  </mergeCells>
  <printOptions horizontalCentered="1"/>
  <pageMargins left="0" right="0" top="0.157639" bottom="0.19652800000000001" header="0" footer="0"/>
  <pageSetup paperSize="9" scale="60" fitToWidth="2" fitToHeight="2" orientation="portrait" r:id="rId1"/>
  <rowBreaks count="1" manualBreakCount="1">
    <brk id="35" man="1"/>
  </rowBreaks>
  <extLst>
    <ext uri="smNativeData">
      <pm:sheetPrefs xmlns:pm="smNativeData" day="172796090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topLeftCell="A7" workbookViewId="0">
      <selection activeCell="F17" sqref="F17"/>
    </sheetView>
  </sheetViews>
  <sheetFormatPr defaultRowHeight="15"/>
  <cols>
    <col min="1" max="1" width="26.85546875" customWidth="1"/>
    <col min="2" max="2" width="12.7109375" customWidth="1"/>
    <col min="3" max="3" width="13" customWidth="1"/>
    <col min="4" max="4" width="21.42578125" customWidth="1"/>
    <col min="5" max="5" width="20.5703125" customWidth="1"/>
    <col min="6" max="6" width="13.85546875" customWidth="1"/>
    <col min="7" max="7" width="23.5703125" customWidth="1"/>
  </cols>
  <sheetData>
    <row r="1" spans="1:7" ht="32.25" customHeight="1">
      <c r="B1" t="s">
        <v>95</v>
      </c>
      <c r="C1" t="s">
        <v>96</v>
      </c>
      <c r="D1" t="s">
        <v>97</v>
      </c>
      <c r="E1" s="61" t="s">
        <v>98</v>
      </c>
      <c r="F1" t="s">
        <v>96</v>
      </c>
      <c r="G1" s="60" t="s">
        <v>99</v>
      </c>
    </row>
    <row r="2" spans="1:7">
      <c r="A2" t="s">
        <v>100</v>
      </c>
      <c r="B2" s="60"/>
      <c r="C2" s="60"/>
      <c r="D2" s="60"/>
      <c r="E2" s="60">
        <v>16750</v>
      </c>
      <c r="F2" s="60">
        <f>E2/100*30.2</f>
        <v>5058.5</v>
      </c>
      <c r="G2" s="60">
        <f t="shared" ref="G2:G7" si="0">SUM(B2:F2)</f>
        <v>21808.5</v>
      </c>
    </row>
    <row r="3" spans="1:7" ht="30">
      <c r="A3" s="61" t="s">
        <v>101</v>
      </c>
      <c r="B3" s="60">
        <v>18270</v>
      </c>
      <c r="C3" s="60">
        <f>B3/100*30.2</f>
        <v>5517.54</v>
      </c>
      <c r="D3" s="60">
        <f>(B3+C3)*4</f>
        <v>95150.16</v>
      </c>
      <c r="E3" s="60"/>
      <c r="F3" s="60"/>
      <c r="G3" s="60">
        <f t="shared" si="0"/>
        <v>118937.70000000001</v>
      </c>
    </row>
    <row r="4" spans="1:7">
      <c r="A4" t="s">
        <v>102</v>
      </c>
      <c r="B4" s="60">
        <v>15225</v>
      </c>
      <c r="C4" s="60">
        <f>B4/100*30.2</f>
        <v>4597.95</v>
      </c>
      <c r="D4" s="60">
        <f>(B4+C4)*8</f>
        <v>158583.6</v>
      </c>
      <c r="E4" s="60"/>
      <c r="F4" s="60"/>
      <c r="G4" s="60">
        <f t="shared" si="0"/>
        <v>178406.55000000002</v>
      </c>
    </row>
    <row r="5" spans="1:7">
      <c r="A5" t="s">
        <v>103</v>
      </c>
      <c r="B5" s="60"/>
      <c r="C5" s="60"/>
      <c r="D5" s="60"/>
      <c r="E5" s="60">
        <v>14900</v>
      </c>
      <c r="F5" s="60">
        <f>E5/100*30.2</f>
        <v>4499.8</v>
      </c>
      <c r="G5" s="60">
        <f t="shared" si="0"/>
        <v>19399.8</v>
      </c>
    </row>
    <row r="6" spans="1:7" ht="30">
      <c r="A6" s="61" t="s">
        <v>101</v>
      </c>
      <c r="B6" s="60">
        <v>16275</v>
      </c>
      <c r="C6" s="60">
        <f>B6/100*30.2</f>
        <v>4915.05</v>
      </c>
      <c r="D6" s="60">
        <f>(B6+C6)*4</f>
        <v>84760.2</v>
      </c>
      <c r="E6" s="60"/>
      <c r="F6" s="60"/>
      <c r="G6" s="60">
        <f t="shared" si="0"/>
        <v>105950.25</v>
      </c>
    </row>
    <row r="7" spans="1:7">
      <c r="A7" t="s">
        <v>102</v>
      </c>
      <c r="B7" s="60">
        <v>13545</v>
      </c>
      <c r="C7" s="60">
        <f>B7/100*30.2</f>
        <v>4090.5899999999997</v>
      </c>
      <c r="D7" s="60">
        <f>(B7+C7)*8</f>
        <v>141084.72</v>
      </c>
      <c r="E7" s="60"/>
      <c r="F7" s="60"/>
      <c r="G7" s="60">
        <f t="shared" si="0"/>
        <v>158720.31</v>
      </c>
    </row>
    <row r="8" spans="1:7">
      <c r="B8" s="60"/>
      <c r="C8" s="60"/>
      <c r="D8" s="60"/>
      <c r="E8" s="60"/>
      <c r="F8" s="60"/>
      <c r="G8" s="60"/>
    </row>
    <row r="9" spans="1:7">
      <c r="A9" t="s">
        <v>104</v>
      </c>
      <c r="B9" s="60">
        <v>7250</v>
      </c>
      <c r="C9" s="60">
        <f>B9/100*30.2</f>
        <v>2189.5</v>
      </c>
      <c r="D9" s="60">
        <f>(B9+C9)*12</f>
        <v>113274</v>
      </c>
      <c r="E9" s="60">
        <v>7250</v>
      </c>
      <c r="F9" s="60">
        <f>E9/100*30.2</f>
        <v>2189.5</v>
      </c>
      <c r="G9" s="60">
        <f>SUM(B9:F9)</f>
        <v>132153</v>
      </c>
    </row>
    <row r="10" spans="1:7">
      <c r="A10" t="s">
        <v>105</v>
      </c>
      <c r="B10" s="60">
        <v>6500</v>
      </c>
      <c r="C10" s="60">
        <f>B10/100*30.2</f>
        <v>1963</v>
      </c>
      <c r="D10" s="60">
        <f>(B10+C10)*12</f>
        <v>101556</v>
      </c>
      <c r="E10" s="60">
        <v>6500</v>
      </c>
      <c r="F10" s="60">
        <f>E10/100*30.2</f>
        <v>1963</v>
      </c>
      <c r="G10" s="60">
        <f>SUM(B10:F10)</f>
        <v>118482</v>
      </c>
    </row>
    <row r="11" spans="1:7">
      <c r="A11" t="s">
        <v>106</v>
      </c>
      <c r="B11" s="60">
        <v>6500</v>
      </c>
      <c r="C11" s="60">
        <f>B11/100*30.2</f>
        <v>1963</v>
      </c>
      <c r="D11" s="60">
        <f>(B11+C11)*12</f>
        <v>101556</v>
      </c>
      <c r="E11" s="60">
        <v>6500</v>
      </c>
      <c r="F11" s="60">
        <f>E11/100*30.2</f>
        <v>1963</v>
      </c>
      <c r="G11" s="60">
        <f>SUM(B11:F11)</f>
        <v>118482</v>
      </c>
    </row>
    <row r="12" spans="1:7">
      <c r="E12" s="60"/>
    </row>
    <row r="13" spans="1:7">
      <c r="A13" t="s">
        <v>88</v>
      </c>
      <c r="E13" s="60"/>
      <c r="G13" s="60">
        <f>SUM(G2:G12)</f>
        <v>972340.11</v>
      </c>
    </row>
    <row r="14" spans="1:7">
      <c r="A14" t="s">
        <v>107</v>
      </c>
      <c r="B14" s="60">
        <v>1560</v>
      </c>
      <c r="E14" s="60"/>
    </row>
    <row r="15" spans="1:7">
      <c r="A15" t="s">
        <v>108</v>
      </c>
      <c r="B15" s="62">
        <v>3000</v>
      </c>
      <c r="E15" s="60"/>
    </row>
    <row r="16" spans="1:7">
      <c r="A16" t="s">
        <v>109</v>
      </c>
      <c r="B16" s="62">
        <v>6800</v>
      </c>
      <c r="E16" s="60"/>
      <c r="G16" s="60">
        <f>B14+B15+B16+B17+B18</f>
        <v>17360</v>
      </c>
    </row>
    <row r="17" spans="1:7">
      <c r="A17" t="s">
        <v>110</v>
      </c>
      <c r="B17" s="62">
        <v>4000</v>
      </c>
      <c r="E17" s="60"/>
    </row>
    <row r="18" spans="1:7">
      <c r="A18" t="s">
        <v>111</v>
      </c>
      <c r="B18" s="62">
        <v>2000</v>
      </c>
    </row>
    <row r="19" spans="1:7">
      <c r="B19" t="s">
        <v>112</v>
      </c>
      <c r="C19" t="s">
        <v>113</v>
      </c>
      <c r="G19" s="62">
        <v>989700</v>
      </c>
    </row>
    <row r="20" spans="1:7">
      <c r="C20" t="s">
        <v>114</v>
      </c>
    </row>
    <row r="22" spans="1:7">
      <c r="B22" t="s">
        <v>115</v>
      </c>
    </row>
  </sheetData>
  <pageMargins left="0.2" right="0.2" top="0.74791700000000005" bottom="0.74791700000000005" header="0.315278" footer="0.315278"/>
  <pageSetup paperSize="9" fitToWidth="0" orientation="landscape"/>
  <extLst>
    <ext uri="smNativeData">
      <pm:sheetPrefs xmlns:pm="smNativeData" day="172796090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fitToWidth="0"/>
  <extLst>
    <ext uri="smNativeData">
      <pm:sheetPrefs xmlns:pm="smNativeData" day="172796090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Виктор</dc:creator>
  <cp:keywords/>
  <dc:description/>
  <cp:lastModifiedBy>Виктор</cp:lastModifiedBy>
  <cp:revision>0</cp:revision>
  <cp:lastPrinted>2024-11-13T07:22:55Z</cp:lastPrinted>
  <dcterms:created xsi:type="dcterms:W3CDTF">2006-09-28T21:33:49Z</dcterms:created>
  <dcterms:modified xsi:type="dcterms:W3CDTF">2024-11-13T07:24:21Z</dcterms:modified>
</cp:coreProperties>
</file>